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Dokumenty\Archiv projektové dokumentace\Knihovna Rokycany\Rozpočty\slepé výkazy výměr\"/>
    </mc:Choice>
  </mc:AlternateContent>
  <xr:revisionPtr revIDLastSave="0" documentId="13_ncr:1_{7B7A8C9D-65E7-4A8F-AF8D-767D68BC347A}" xr6:coauthVersionLast="45" xr6:coauthVersionMax="45" xr10:uidLastSave="{00000000-0000-0000-0000-000000000000}"/>
  <bookViews>
    <workbookView xWindow="-108" yWindow="-108" windowWidth="24792" windowHeight="134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Pol'!$A$1:$U$62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52" i="12" l="1"/>
  <c r="F39" i="1" s="1"/>
  <c r="I39" i="1" s="1"/>
  <c r="AD52" i="12"/>
  <c r="G39" i="1" s="1"/>
  <c r="G9" i="12"/>
  <c r="M9" i="12" s="1"/>
  <c r="M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I48" i="1" s="1"/>
  <c r="G11" i="12"/>
  <c r="M11" i="12" s="1"/>
  <c r="M10" i="12" s="1"/>
  <c r="I11" i="12"/>
  <c r="I10" i="12" s="1"/>
  <c r="K11" i="12"/>
  <c r="K10" i="12" s="1"/>
  <c r="O11" i="12"/>
  <c r="O10" i="12" s="1"/>
  <c r="Q11" i="12"/>
  <c r="Q10" i="12" s="1"/>
  <c r="U11" i="12"/>
  <c r="U10" i="12" s="1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9" i="12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8" i="12"/>
  <c r="M48" i="12" s="1"/>
  <c r="M47" i="12" s="1"/>
  <c r="I48" i="12"/>
  <c r="I47" i="12" s="1"/>
  <c r="K48" i="12"/>
  <c r="K47" i="12" s="1"/>
  <c r="O48" i="12"/>
  <c r="O47" i="12" s="1"/>
  <c r="Q48" i="12"/>
  <c r="Q47" i="12" s="1"/>
  <c r="U48" i="12"/>
  <c r="U47" i="12" s="1"/>
  <c r="G50" i="12"/>
  <c r="G49" i="12" s="1"/>
  <c r="I52" i="1" s="1"/>
  <c r="I19" i="1" s="1"/>
  <c r="I50" i="12"/>
  <c r="I49" i="12" s="1"/>
  <c r="K50" i="12"/>
  <c r="K49" i="12" s="1"/>
  <c r="O50" i="12"/>
  <c r="O49" i="12" s="1"/>
  <c r="Q50" i="12"/>
  <c r="Q49" i="12" s="1"/>
  <c r="U50" i="12"/>
  <c r="U49" i="12" s="1"/>
  <c r="I20" i="1"/>
  <c r="I18" i="1"/>
  <c r="G27" i="1"/>
  <c r="F40" i="1"/>
  <c r="G23" i="1" s="1"/>
  <c r="G40" i="1"/>
  <c r="G25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47" i="12" l="1"/>
  <c r="I51" i="1" s="1"/>
  <c r="G8" i="12"/>
  <c r="M50" i="12"/>
  <c r="M49" i="12" s="1"/>
  <c r="O28" i="12"/>
  <c r="I28" i="12"/>
  <c r="K28" i="12"/>
  <c r="G28" i="12"/>
  <c r="I50" i="1" s="1"/>
  <c r="I17" i="1" s="1"/>
  <c r="Q12" i="12"/>
  <c r="O12" i="12"/>
  <c r="I12" i="12"/>
  <c r="I47" i="1"/>
  <c r="K12" i="12"/>
  <c r="U28" i="12"/>
  <c r="U12" i="12"/>
  <c r="Q28" i="12"/>
  <c r="I16" i="1"/>
  <c r="G29" i="1"/>
  <c r="G28" i="1"/>
  <c r="M12" i="12"/>
  <c r="G12" i="12"/>
  <c r="I49" i="1" s="1"/>
  <c r="M29" i="12"/>
  <c r="M28" i="12" s="1"/>
  <c r="I53" i="1" l="1"/>
  <c r="G52" i="12"/>
  <c r="I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<sst xmlns="http://schemas.openxmlformats.org/spreadsheetml/2006/main" count="304" uniqueCount="177">
  <si>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</si>
  <si>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</si>
  <si>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</si>
  <si>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</si>
  <si>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</si>
  <si>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</si>
  <si>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</si>
  <si>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</si>
  <si>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</si>
  <si>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</si>
  <si>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</si>
  <si>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</si>
  <si>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</si>
  <si>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</si>
  <si>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</si>
  <si>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</si>
  <si>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</si>
  <si>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</si>
  <si>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</si>
  <si>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</si>
  <si>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</si>
  <si>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</si>
  <si>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</si>
  <si>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</si>
  <si>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</si>
  <si>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</si>
  <si>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</si>
  <si>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</si>
  <si>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</si>
  <si>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</si>
  <si>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</si>
  <si>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</si>
  <si>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</si>
  <si>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</si>
  <si>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</si>
  <si>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</si>
  <si>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</si>
  <si>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</si>
  <si>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</si>
  <si>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</si>
  <si>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</si>
  <si>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</si>
  <si>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</si>
  <si>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Rokycany</t>
  </si>
  <si>
    <t>Rozpočet:</t>
  </si>
  <si>
    <t>Misto</t>
  </si>
  <si>
    <t>Depozitář Muzeum Rokycany - Kanalizace</t>
  </si>
  <si>
    <t>Rozpočet</t>
  </si>
  <si>
    <t>Celkem za stavbu</t>
  </si>
  <si>
    <t>CZK</t>
  </si>
  <si>
    <t>Rekapitulace dílů</t>
  </si>
  <si>
    <t>Typ dílu</t>
  </si>
  <si>
    <t>60</t>
  </si>
  <si>
    <t>Úpravy povrchů, omítky</t>
  </si>
  <si>
    <t>97</t>
  </si>
  <si>
    <t>Prorážení otvorů</t>
  </si>
  <si>
    <t>721</t>
  </si>
  <si>
    <t>Vnitřní kanalizace</t>
  </si>
  <si>
    <t>725</t>
  </si>
  <si>
    <t>Zařizovací předměty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</si>
  <si>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</si>
  <si>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</si>
  <si>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</si>
  <si>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</si>
  <si>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</si>
  <si>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</si>
  <si>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</si>
  <si>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</si>
  <si>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</si>
  <si>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</si>
  <si>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</si>
  <si>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</si>
  <si>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</si>
  <si>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</si>
  <si>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</si>
  <si>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</si>
  <si>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</si>
  <si>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</si>
  <si>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</si>
  <si>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</si>
  <si>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</si>
  <si>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</si>
  <si>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</si>
  <si>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</si>
  <si>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</si>
  <si>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</si>
  <si>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</si>
  <si>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</si>
  <si>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</si>
  <si>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</si>
  <si>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</si>
  <si>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601013111R00</t>
  </si>
  <si>
    <t>Zednické začištění po demontáži kanalizace, DN100</t>
  </si>
  <si>
    <t>m</t>
  </si>
  <si>
    <t>POL1_0</t>
  </si>
  <si>
    <t>974031154R00</t>
  </si>
  <si>
    <t>Vysekání rýh ve zdi cihelné 10 x 15 cm</t>
  </si>
  <si>
    <t>721140802R00</t>
  </si>
  <si>
    <t>Demontáž potrubí litinového DN 100</t>
  </si>
  <si>
    <t>721171803R00</t>
  </si>
  <si>
    <t>Demontáž potrubí z PVC do D 75 mm</t>
  </si>
  <si>
    <t>721290821R00</t>
  </si>
  <si>
    <t>Přesun vybouraných hmot - kanalizace, H do 6 m</t>
  </si>
  <si>
    <t>t</t>
  </si>
  <si>
    <t>721110905R00</t>
  </si>
  <si>
    <t>Oprava potrubí lit., vsazení odbočky DN 100</t>
  </si>
  <si>
    <t>kus</t>
  </si>
  <si>
    <t>721176105R00</t>
  </si>
  <si>
    <t>Potrubí HT připojovací D 110 x 2,7 mm</t>
  </si>
  <si>
    <t>721176103R00</t>
  </si>
  <si>
    <t>Potrubí HT připojovací D 50 x 1,8 mm</t>
  </si>
  <si>
    <t>721176102R00</t>
  </si>
  <si>
    <t>Potrubí HT připojovací D 40 x 1,8 mm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</si>
  <si>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</si>
  <si>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</si>
  <si>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</si>
  <si>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</si>
  <si>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</si>
  <si>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</si>
  <si>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721273200RT3</t>
  </si>
  <si>
    <t>Souprava ventilační střešní HL, souprava větrací hlavice PP HL810  D 110 mm</t>
  </si>
  <si>
    <t>721273150RT1</t>
  </si>
  <si>
    <t>Hlavice ventilační přivětrávací HL900, přivzdušňovací ventil HL900, D 50/75/110 mm</t>
  </si>
  <si>
    <t>721290111R00</t>
  </si>
  <si>
    <t>Zkouška těsnosti kanalizace vodou DN 125</t>
  </si>
  <si>
    <t>721290123R00</t>
  </si>
  <si>
    <t>Zkouška těsnosti kanalizace kouřem DN 300</t>
  </si>
  <si>
    <t>998721101R00</t>
  </si>
  <si>
    <t>Přesun hmot pro vnitřní kanalizaci</t>
  </si>
  <si>
    <t>kpl</t>
  </si>
  <si>
    <t>725110814R00</t>
  </si>
  <si>
    <t>Demontáž klozetů kombinovaných</t>
  </si>
  <si>
    <t>soubor</t>
  </si>
  <si>
    <t>725210821R00</t>
  </si>
  <si>
    <t>Demontáž umyvadel bez výtokových armatur</t>
  </si>
  <si>
    <t>725240811R00</t>
  </si>
  <si>
    <t>Demontáž sprchových kabin bez výtokových armatur</t>
  </si>
  <si>
    <t>725240812R00</t>
  </si>
  <si>
    <t>Demontáž sprchových mís bez výtokových armatur</t>
  </si>
  <si>
    <t>725820802R00</t>
  </si>
  <si>
    <t>Demontáž baterie stojánkové do 1otvoru</t>
  </si>
  <si>
    <t>725820801R00</t>
  </si>
  <si>
    <t>Demontáž baterie nástěnné do G 3/4</t>
  </si>
  <si>
    <t>725810811R00</t>
  </si>
  <si>
    <t>Demontáž ventilu výtokového nástěnného</t>
  </si>
  <si>
    <t>725330820R00</t>
  </si>
  <si>
    <t>Demontáž výlevky diturvitové</t>
  </si>
  <si>
    <t>725013163R00</t>
  </si>
  <si>
    <t>725017162R00</t>
  </si>
  <si>
    <t>725019101R00</t>
  </si>
  <si>
    <t>725119105R00</t>
  </si>
  <si>
    <t>Splachovací nádrž vysokopoložená pro WC</t>
  </si>
  <si>
    <t>725249104R00</t>
  </si>
  <si>
    <t>Sprchový kout vč. sifonu a vaničky 80x80cm</t>
  </si>
  <si>
    <t>725845111RT1</t>
  </si>
  <si>
    <t>Baterie sprchová nástěnná ruční, vč. příslušenství, standardní</t>
  </si>
  <si>
    <t>725810402R00</t>
  </si>
  <si>
    <t>Ventil rohový bez přípoj. trubičky G 1/2</t>
  </si>
  <si>
    <t>725823111RT1</t>
  </si>
  <si>
    <t>Baterie umyvadlová stoján. ruční, bez otvír.odpadu, standardní</t>
  </si>
  <si>
    <t>725829201RT1</t>
  </si>
  <si>
    <t>Montáž baterie umyv.a dřezové nástěnné chromové, včetně dodávky pákové baterie</t>
  </si>
  <si>
    <t>998725101R00</t>
  </si>
  <si>
    <t>Přesun hmot pro zařizovací předměty</t>
  </si>
  <si>
    <t>767995101R00</t>
  </si>
  <si>
    <t>Uchycení potrubí, spojovací mat.</t>
  </si>
  <si>
    <t>1</t>
  </si>
  <si>
    <t>Likvidace vybouraného materiálu</t>
  </si>
  <si>
    <t>POL99_0</t>
  </si>
  <si>
    <t/>
  </si>
  <si>
    <t>SUM</t>
  </si>
  <si>
    <t>POPUZIV</t>
  </si>
  <si>
    <t>END</t>
  </si>
  <si>
    <t>Výkaz výměr</t>
  </si>
  <si>
    <t>Klozet kombi nádrž s armat. odpad.vodor</t>
  </si>
  <si>
    <t>Umyvadlo na šrouby  55 x 45 cm, bílé</t>
  </si>
  <si>
    <t>Výlevka stojící s plastovou mřížkou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</si>
</sst>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03" t="s">
        <v>42</v>
      </c>
      <c r="C1" s="204"/>
      <c r="D1" s="204"/>
      <c r="E1" s="204"/>
      <c r="F1" s="204"/>
      <c r="G1" s="204"/>
      <c r="H1" s="204"/>
      <c r="I1" s="204"/>
      <c r="J1" s="205"/>
    </row>
    <row r="2" spans="1:15" ht="23.25" customHeight="1" x14ac:dyDescent="0.25">
      <c r="A2" s="4"/>
      <c r="B2" s="81" t="s">
        <v>40</v>
      </c>
      <c r="C2" s="82"/>
      <c r="D2" s="229" t="s">
        <v>46</v>
      </c>
      <c r="E2" s="230"/>
      <c r="F2" s="230"/>
      <c r="G2" s="230"/>
      <c r="H2" s="230"/>
      <c r="I2" s="230"/>
      <c r="J2" s="231"/>
      <c r="O2" s="2"/>
    </row>
    <row r="3" spans="1:15" ht="23.25" customHeight="1" x14ac:dyDescent="0.25">
      <c r="A3" s="4"/>
      <c r="B3" s="83" t="s">
        <v>45</v>
      </c>
      <c r="C3" s="84"/>
      <c r="D3" s="222" t="s">
        <v>43</v>
      </c>
      <c r="E3" s="223"/>
      <c r="F3" s="223"/>
      <c r="G3" s="223"/>
      <c r="H3" s="223"/>
      <c r="I3" s="223"/>
      <c r="J3" s="224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33"/>
      <c r="E11" s="233"/>
      <c r="F11" s="233"/>
      <c r="G11" s="233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20"/>
      <c r="E12" s="220"/>
      <c r="F12" s="220"/>
      <c r="G12" s="220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21"/>
      <c r="E13" s="221"/>
      <c r="F13" s="221"/>
      <c r="G13" s="221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32"/>
      <c r="F15" s="232"/>
      <c r="G15" s="217"/>
      <c r="H15" s="217"/>
      <c r="I15" s="217" t="s">
        <v>28</v>
      </c>
      <c r="J15" s="218"/>
    </row>
    <row r="16" spans="1:15" ht="23.25" customHeight="1" x14ac:dyDescent="0.25">
      <c r="A16" s="144" t="s">
        <v>23</v>
      </c>
      <c r="B16" s="145" t="s">
        <v>23</v>
      </c>
      <c r="C16" s="58"/>
      <c r="D16" s="59"/>
      <c r="E16" s="212"/>
      <c r="F16" s="219"/>
      <c r="G16" s="212"/>
      <c r="H16" s="219"/>
      <c r="I16" s="212">
        <f>SUMIF(F47:F52,A16,I47:I52)+SUMIF(F47:F52,"PSU",I47:I52)</f>
        <v>0</v>
      </c>
      <c r="J16" s="213"/>
    </row>
    <row r="17" spans="1:10" ht="23.25" customHeight="1" x14ac:dyDescent="0.25">
      <c r="A17" s="144" t="s">
        <v>24</v>
      </c>
      <c r="B17" s="145" t="s">
        <v>24</v>
      </c>
      <c r="C17" s="58"/>
      <c r="D17" s="59"/>
      <c r="E17" s="212"/>
      <c r="F17" s="219"/>
      <c r="G17" s="212"/>
      <c r="H17" s="219"/>
      <c r="I17" s="212">
        <f>SUMIF(F47:F52,A17,I47:I52)</f>
        <v>0</v>
      </c>
      <c r="J17" s="213"/>
    </row>
    <row r="18" spans="1:10" ht="23.25" customHeight="1" x14ac:dyDescent="0.25">
      <c r="A18" s="144" t="s">
        <v>25</v>
      </c>
      <c r="B18" s="145" t="s">
        <v>25</v>
      </c>
      <c r="C18" s="58"/>
      <c r="D18" s="59"/>
      <c r="E18" s="212"/>
      <c r="F18" s="219"/>
      <c r="G18" s="212"/>
      <c r="H18" s="219"/>
      <c r="I18" s="212">
        <f>SUMIF(F47:F52,A18,I47:I52)</f>
        <v>0</v>
      </c>
      <c r="J18" s="213"/>
    </row>
    <row r="19" spans="1:10" ht="23.25" customHeight="1" x14ac:dyDescent="0.25">
      <c r="A19" s="144" t="s">
        <v>62</v>
      </c>
      <c r="B19" s="145" t="s">
        <v>26</v>
      </c>
      <c r="C19" s="58"/>
      <c r="D19" s="59"/>
      <c r="E19" s="212"/>
      <c r="F19" s="219"/>
      <c r="G19" s="212"/>
      <c r="H19" s="219"/>
      <c r="I19" s="212">
        <f>SUMIF(F47:F52,A19,I47:I52)</f>
        <v>0</v>
      </c>
      <c r="J19" s="213"/>
    </row>
    <row r="20" spans="1:10" ht="23.25" customHeight="1" x14ac:dyDescent="0.25">
      <c r="A20" s="144" t="s">
        <v>63</v>
      </c>
      <c r="B20" s="145" t="s">
        <v>27</v>
      </c>
      <c r="C20" s="58"/>
      <c r="D20" s="59"/>
      <c r="E20" s="212"/>
      <c r="F20" s="219"/>
      <c r="G20" s="212"/>
      <c r="H20" s="219"/>
      <c r="I20" s="212">
        <f>SUMIF(F47:F52,A20,I47:I52)</f>
        <v>0</v>
      </c>
      <c r="J20" s="213"/>
    </row>
    <row r="21" spans="1:10" ht="23.25" customHeight="1" x14ac:dyDescent="0.25">
      <c r="A21" s="4"/>
      <c r="B21" s="74" t="s">
        <v>28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5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10">
        <f>ZakladDPHSniVypocet</f>
        <v>0</v>
      </c>
      <c r="H23" s="211"/>
      <c r="I23" s="211"/>
      <c r="J23" s="62" t="str">
        <f t="shared" ref="J23:J28" si="0">Mena</f>
        <v>CZK</v>
      </c>
    </row>
    <row r="24" spans="1:10" ht="23.25" hidden="1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5">
        <f>I23*E23/100</f>
        <v>0</v>
      </c>
      <c r="H24" s="236"/>
      <c r="I24" s="236"/>
      <c r="J24" s="62" t="str">
        <f t="shared" si="0"/>
        <v>CZK</v>
      </c>
    </row>
    <row r="25" spans="1:10" ht="23.25" customHeight="1" thickBot="1" x14ac:dyDescent="0.3">
      <c r="A25" s="4"/>
      <c r="B25" s="57" t="s">
        <v>13</v>
      </c>
      <c r="C25" s="58"/>
      <c r="D25" s="59"/>
      <c r="E25" s="60">
        <v>21</v>
      </c>
      <c r="F25" s="61" t="s">
        <v>0</v>
      </c>
      <c r="G25" s="210">
        <f>ZakladDPHZaklVypocet</f>
        <v>0</v>
      </c>
      <c r="H25" s="211"/>
      <c r="I25" s="211"/>
      <c r="J25" s="62" t="str">
        <f t="shared" si="0"/>
        <v>CZK</v>
      </c>
    </row>
    <row r="26" spans="1:10" ht="23.25" hidden="1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6">
        <f>I25*E25/100</f>
        <v>0</v>
      </c>
      <c r="H26" s="207"/>
      <c r="I26" s="207"/>
      <c r="J26" s="56" t="str">
        <f t="shared" si="0"/>
        <v>CZK</v>
      </c>
    </row>
    <row r="27" spans="1:10" ht="23.25" hidden="1" customHeight="1" thickBot="1" x14ac:dyDescent="0.3">
      <c r="A27" s="4"/>
      <c r="B27" s="48" t="s">
        <v>4</v>
      </c>
      <c r="C27" s="20"/>
      <c r="D27" s="23"/>
      <c r="E27" s="20"/>
      <c r="F27" s="21"/>
      <c r="G27" s="208">
        <f>0</f>
        <v>0</v>
      </c>
      <c r="H27" s="208"/>
      <c r="I27" s="208"/>
      <c r="J27" s="63" t="str">
        <f t="shared" si="0"/>
        <v>CZK</v>
      </c>
    </row>
    <row r="28" spans="1:10" ht="27.75" customHeight="1" thickBot="1" x14ac:dyDescent="0.3">
      <c r="A28" s="4"/>
      <c r="B28" s="116" t="s">
        <v>22</v>
      </c>
      <c r="C28" s="117"/>
      <c r="D28" s="117"/>
      <c r="E28" s="118"/>
      <c r="F28" s="119"/>
      <c r="G28" s="216">
        <f>ZakladDPHSniVypocet+ZakladDPHZaklVypocet</f>
        <v>0</v>
      </c>
      <c r="H28" s="216"/>
      <c r="I28" s="216"/>
      <c r="J28" s="120" t="str">
        <f t="shared" si="0"/>
        <v>CZK</v>
      </c>
    </row>
    <row r="29" spans="1:10" ht="27.75" hidden="1" customHeight="1" thickBot="1" x14ac:dyDescent="0.3">
      <c r="A29" s="4"/>
      <c r="B29" s="116" t="s">
        <v>35</v>
      </c>
      <c r="C29" s="121"/>
      <c r="D29" s="121"/>
      <c r="E29" s="121"/>
      <c r="F29" s="121"/>
      <c r="G29" s="209">
        <f>ZakladDPHSni+DPHSni+ZakladDPHZakl+DPHZakl+Zaokrouhleni</f>
        <v>0</v>
      </c>
      <c r="H29" s="209"/>
      <c r="I29" s="209"/>
      <c r="J29" s="122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43937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34" t="s">
        <v>2</v>
      </c>
      <c r="E35" s="234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8" t="s">
        <v>1</v>
      </c>
      <c r="J38" s="102" t="s">
        <v>0</v>
      </c>
    </row>
    <row r="39" spans="1:10" ht="25.5" hidden="1" customHeight="1" x14ac:dyDescent="0.25">
      <c r="A39" s="97">
        <v>0</v>
      </c>
      <c r="B39" s="103" t="s">
        <v>47</v>
      </c>
      <c r="C39" s="237" t="s">
        <v>46</v>
      </c>
      <c r="D39" s="238"/>
      <c r="E39" s="238"/>
      <c r="F39" s="109">
        <f>'Rozpočet Pol'!AC52</f>
        <v>0</v>
      </c>
      <c r="G39" s="110">
        <f>'Rozpočet Pol'!AD52</f>
        <v>0</v>
      </c>
      <c r="H39" s="111"/>
      <c r="I39" s="112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5">
      <c r="A40" s="97"/>
      <c r="B40" s="239" t="s">
        <v>48</v>
      </c>
      <c r="C40" s="240"/>
      <c r="D40" s="240"/>
      <c r="E40" s="240"/>
      <c r="F40" s="113">
        <f>SUMIF(A39:A39,"=1",F39:F39)</f>
        <v>0</v>
      </c>
      <c r="G40" s="114">
        <f>SUMIF(A39:A39,"=1",G39:G39)</f>
        <v>0</v>
      </c>
      <c r="H40" s="114">
        <f>SUMIF(A39:A39,"=1",H39:H39)</f>
        <v>0</v>
      </c>
      <c r="I40" s="115">
        <f>SUMIF(A39:A39,"=1",I39:I39)</f>
        <v>0</v>
      </c>
      <c r="J40" s="98">
        <f>SUMIF(A39:A39,"=1",J39:J39)</f>
        <v>0</v>
      </c>
    </row>
    <row r="44" spans="1:10" ht="15.6" x14ac:dyDescent="0.3">
      <c r="B44" s="123" t="s">
        <v>50</v>
      </c>
    </row>
    <row r="46" spans="1:10" ht="25.5" customHeight="1" x14ac:dyDescent="0.25">
      <c r="A46" s="124"/>
      <c r="B46" s="128" t="s">
        <v>16</v>
      </c>
      <c r="C46" s="128" t="s">
        <v>5</v>
      </c>
      <c r="D46" s="129"/>
      <c r="E46" s="129"/>
      <c r="F46" s="132" t="s">
        <v>51</v>
      </c>
      <c r="G46" s="132"/>
      <c r="H46" s="132"/>
      <c r="I46" s="241" t="s">
        <v>28</v>
      </c>
      <c r="J46" s="241"/>
    </row>
    <row r="47" spans="1:10" ht="25.5" customHeight="1" x14ac:dyDescent="0.25">
      <c r="A47" s="125"/>
      <c r="B47" s="133" t="s">
        <v>52</v>
      </c>
      <c r="C47" s="243" t="s">
        <v>53</v>
      </c>
      <c r="D47" s="244"/>
      <c r="E47" s="244"/>
      <c r="F47" s="135" t="s">
        <v>23</v>
      </c>
      <c r="G47" s="136"/>
      <c r="H47" s="136"/>
      <c r="I47" s="242">
        <f>'Rozpočet Pol'!G8</f>
        <v>0</v>
      </c>
      <c r="J47" s="242"/>
    </row>
    <row r="48" spans="1:10" ht="25.5" customHeight="1" x14ac:dyDescent="0.25">
      <c r="A48" s="125"/>
      <c r="B48" s="127" t="s">
        <v>54</v>
      </c>
      <c r="C48" s="227" t="s">
        <v>55</v>
      </c>
      <c r="D48" s="228"/>
      <c r="E48" s="228"/>
      <c r="F48" s="137" t="s">
        <v>23</v>
      </c>
      <c r="G48" s="138"/>
      <c r="H48" s="138"/>
      <c r="I48" s="226">
        <f>'Rozpočet Pol'!G10</f>
        <v>0</v>
      </c>
      <c r="J48" s="226"/>
    </row>
    <row r="49" spans="1:10" ht="25.5" customHeight="1" x14ac:dyDescent="0.25">
      <c r="A49" s="125"/>
      <c r="B49" s="127" t="s">
        <v>56</v>
      </c>
      <c r="C49" s="227" t="s">
        <v>57</v>
      </c>
      <c r="D49" s="228"/>
      <c r="E49" s="228"/>
      <c r="F49" s="137" t="s">
        <v>24</v>
      </c>
      <c r="G49" s="138"/>
      <c r="H49" s="138"/>
      <c r="I49" s="226">
        <f>'Rozpočet Pol'!G12</f>
        <v>0</v>
      </c>
      <c r="J49" s="226"/>
    </row>
    <row r="50" spans="1:10" ht="25.5" customHeight="1" x14ac:dyDescent="0.25">
      <c r="A50" s="125"/>
      <c r="B50" s="127" t="s">
        <v>58</v>
      </c>
      <c r="C50" s="227" t="s">
        <v>59</v>
      </c>
      <c r="D50" s="228"/>
      <c r="E50" s="228"/>
      <c r="F50" s="137" t="s">
        <v>24</v>
      </c>
      <c r="G50" s="138"/>
      <c r="H50" s="138"/>
      <c r="I50" s="226">
        <f>'Rozpočet Pol'!G28</f>
        <v>0</v>
      </c>
      <c r="J50" s="226"/>
    </row>
    <row r="51" spans="1:10" ht="25.5" customHeight="1" x14ac:dyDescent="0.25">
      <c r="A51" s="125"/>
      <c r="B51" s="127" t="s">
        <v>60</v>
      </c>
      <c r="C51" s="227" t="s">
        <v>61</v>
      </c>
      <c r="D51" s="228"/>
      <c r="E51" s="228"/>
      <c r="F51" s="137" t="s">
        <v>24</v>
      </c>
      <c r="G51" s="138"/>
      <c r="H51" s="138"/>
      <c r="I51" s="226">
        <f>'Rozpočet Pol'!G47</f>
        <v>0</v>
      </c>
      <c r="J51" s="226"/>
    </row>
    <row r="52" spans="1:10" ht="25.5" customHeight="1" x14ac:dyDescent="0.25">
      <c r="A52" s="125"/>
      <c r="B52" s="134" t="s">
        <v>62</v>
      </c>
      <c r="C52" s="246" t="s">
        <v>26</v>
      </c>
      <c r="D52" s="247"/>
      <c r="E52" s="247"/>
      <c r="F52" s="139" t="s">
        <v>62</v>
      </c>
      <c r="G52" s="140"/>
      <c r="H52" s="140"/>
      <c r="I52" s="245">
        <f>'Rozpočet Pol'!G49</f>
        <v>0</v>
      </c>
      <c r="J52" s="245"/>
    </row>
    <row r="53" spans="1:10" ht="25.5" customHeight="1" x14ac:dyDescent="0.25">
      <c r="A53" s="126"/>
      <c r="B53" s="130" t="s">
        <v>1</v>
      </c>
      <c r="C53" s="130"/>
      <c r="D53" s="131"/>
      <c r="E53" s="131"/>
      <c r="F53" s="141"/>
      <c r="G53" s="142"/>
      <c r="H53" s="142"/>
      <c r="I53" s="248">
        <f>SUM(I47:I52)</f>
        <v>0</v>
      </c>
      <c r="J53" s="248"/>
    </row>
    <row r="54" spans="1:10" x14ac:dyDescent="0.25">
      <c r="F54" s="143"/>
      <c r="G54" s="96"/>
      <c r="H54" s="143"/>
      <c r="I54" s="96"/>
      <c r="J54" s="96"/>
    </row>
    <row r="55" spans="1:10" x14ac:dyDescent="0.25">
      <c r="F55" s="143"/>
      <c r="G55" s="96"/>
      <c r="H55" s="143"/>
      <c r="I55" s="96"/>
      <c r="J55" s="96"/>
    </row>
    <row r="56" spans="1:10" x14ac:dyDescent="0.25">
      <c r="F56" s="143"/>
      <c r="G56" s="96"/>
      <c r="H56" s="143"/>
      <c r="I56" s="96"/>
      <c r="J56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49" t="s">
        <v>6</v>
      </c>
      <c r="B1" s="249"/>
      <c r="C1" s="250"/>
      <c r="D1" s="249"/>
      <c r="E1" s="249"/>
      <c r="F1" s="249"/>
      <c r="G1" s="249"/>
    </row>
    <row r="2" spans="1:7" ht="24.9" customHeight="1" x14ac:dyDescent="0.25">
      <c r="A2" s="79" t="s">
        <v>41</v>
      </c>
      <c r="B2" s="78"/>
      <c r="C2" s="251"/>
      <c r="D2" s="251"/>
      <c r="E2" s="251"/>
      <c r="F2" s="251"/>
      <c r="G2" s="252"/>
    </row>
    <row r="3" spans="1:7" ht="24.9" hidden="1" customHeight="1" x14ac:dyDescent="0.25">
      <c r="A3" s="79" t="s">
        <v>7</v>
      </c>
      <c r="B3" s="78"/>
      <c r="C3" s="251"/>
      <c r="D3" s="251"/>
      <c r="E3" s="251"/>
      <c r="F3" s="251"/>
      <c r="G3" s="252"/>
    </row>
    <row r="4" spans="1:7" ht="24.9" hidden="1" customHeight="1" x14ac:dyDescent="0.25">
      <c r="A4" s="79" t="s">
        <v>8</v>
      </c>
      <c r="B4" s="78"/>
      <c r="C4" s="251"/>
      <c r="D4" s="251"/>
      <c r="E4" s="251"/>
      <c r="F4" s="251"/>
      <c r="G4" s="252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62"/>
  <sheetViews>
    <sheetView topLeftCell="A29" workbookViewId="0">
      <selection activeCell="C31" sqref="C31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65" t="s">
        <v>173</v>
      </c>
      <c r="B1" s="265"/>
      <c r="C1" s="265"/>
      <c r="D1" s="265"/>
      <c r="E1" s="265"/>
      <c r="F1" s="265"/>
      <c r="G1" s="265"/>
      <c r="AE1" t="s">
        <v>65</v>
      </c>
    </row>
    <row r="2" spans="1:60" ht="24.9" customHeight="1" x14ac:dyDescent="0.25">
      <c r="A2" s="148" t="s">
        <v>64</v>
      </c>
      <c r="B2" s="146"/>
      <c r="C2" s="266" t="s">
        <v>46</v>
      </c>
      <c r="D2" s="267"/>
      <c r="E2" s="267"/>
      <c r="F2" s="267"/>
      <c r="G2" s="268"/>
      <c r="AE2" t="s">
        <v>66</v>
      </c>
    </row>
    <row r="3" spans="1:60" ht="24.9" customHeight="1" x14ac:dyDescent="0.25">
      <c r="A3" s="149" t="s">
        <v>7</v>
      </c>
      <c r="B3" s="147"/>
      <c r="C3" s="269" t="s">
        <v>43</v>
      </c>
      <c r="D3" s="270"/>
      <c r="E3" s="270"/>
      <c r="F3" s="270"/>
      <c r="G3" s="271"/>
      <c r="AE3" t="s">
        <v>67</v>
      </c>
    </row>
    <row r="4" spans="1:60" ht="24.9" hidden="1" customHeight="1" x14ac:dyDescent="0.25">
      <c r="A4" s="149" t="s">
        <v>8</v>
      </c>
      <c r="B4" s="147"/>
      <c r="C4" s="269"/>
      <c r="D4" s="270"/>
      <c r="E4" s="270"/>
      <c r="F4" s="270"/>
      <c r="G4" s="271"/>
      <c r="AE4" t="s">
        <v>68</v>
      </c>
    </row>
    <row r="5" spans="1:60" hidden="1" x14ac:dyDescent="0.25">
      <c r="A5" s="150" t="s">
        <v>69</v>
      </c>
      <c r="B5" s="151"/>
      <c r="C5" s="152"/>
      <c r="D5" s="153"/>
      <c r="E5" s="153"/>
      <c r="F5" s="153"/>
      <c r="G5" s="154"/>
      <c r="AE5" t="s">
        <v>70</v>
      </c>
    </row>
    <row r="7" spans="1:60" ht="39.6" x14ac:dyDescent="0.25">
      <c r="A7" s="159" t="s">
        <v>71</v>
      </c>
      <c r="B7" s="160" t="s">
        <v>72</v>
      </c>
      <c r="C7" s="160" t="s">
        <v>73</v>
      </c>
      <c r="D7" s="159" t="s">
        <v>74</v>
      </c>
      <c r="E7" s="159" t="s">
        <v>75</v>
      </c>
      <c r="F7" s="155" t="s">
        <v>76</v>
      </c>
      <c r="G7" s="176" t="s">
        <v>28</v>
      </c>
      <c r="H7" s="177" t="s">
        <v>29</v>
      </c>
      <c r="I7" s="177" t="s">
        <v>77</v>
      </c>
      <c r="J7" s="177" t="s">
        <v>30</v>
      </c>
      <c r="K7" s="177" t="s">
        <v>78</v>
      </c>
      <c r="L7" s="177" t="s">
        <v>79</v>
      </c>
      <c r="M7" s="177" t="s">
        <v>80</v>
      </c>
      <c r="N7" s="177" t="s">
        <v>81</v>
      </c>
      <c r="O7" s="177" t="s">
        <v>82</v>
      </c>
      <c r="P7" s="177" t="s">
        <v>83</v>
      </c>
      <c r="Q7" s="177" t="s">
        <v>84</v>
      </c>
      <c r="R7" s="177" t="s">
        <v>85</v>
      </c>
      <c r="S7" s="177" t="s">
        <v>86</v>
      </c>
      <c r="T7" s="177" t="s">
        <v>87</v>
      </c>
      <c r="U7" s="162" t="s">
        <v>88</v>
      </c>
    </row>
    <row r="8" spans="1:60" x14ac:dyDescent="0.25">
      <c r="A8" s="178" t="s">
        <v>89</v>
      </c>
      <c r="B8" s="179" t="s">
        <v>52</v>
      </c>
      <c r="C8" s="180" t="s">
        <v>53</v>
      </c>
      <c r="D8" s="181"/>
      <c r="E8" s="182"/>
      <c r="F8" s="183"/>
      <c r="G8" s="183">
        <f>SUMIF(AE9:AE9,"&lt;&gt;NOR",G9:G9)</f>
        <v>0</v>
      </c>
      <c r="H8" s="183"/>
      <c r="I8" s="183">
        <f>SUM(I9:I9)</f>
        <v>0</v>
      </c>
      <c r="J8" s="183"/>
      <c r="K8" s="183">
        <f>SUM(K9:K9)</f>
        <v>0</v>
      </c>
      <c r="L8" s="183"/>
      <c r="M8" s="183">
        <f>SUM(M9:M9)</f>
        <v>0</v>
      </c>
      <c r="N8" s="161"/>
      <c r="O8" s="161">
        <f>SUM(O9:O9)</f>
        <v>0.87839999999999996</v>
      </c>
      <c r="P8" s="161"/>
      <c r="Q8" s="161">
        <f>SUM(Q9:Q9)</f>
        <v>0</v>
      </c>
      <c r="R8" s="161"/>
      <c r="S8" s="161"/>
      <c r="T8" s="178"/>
      <c r="U8" s="161">
        <f>SUM(U9:U9)</f>
        <v>23.49</v>
      </c>
      <c r="AE8" t="s">
        <v>90</v>
      </c>
    </row>
    <row r="9" spans="1:60" outlineLevel="1" x14ac:dyDescent="0.25">
      <c r="A9" s="157">
        <v>1</v>
      </c>
      <c r="B9" s="163" t="s">
        <v>91</v>
      </c>
      <c r="C9" s="196" t="s">
        <v>92</v>
      </c>
      <c r="D9" s="165" t="s">
        <v>93</v>
      </c>
      <c r="E9" s="171">
        <v>48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0</v>
      </c>
      <c r="M9" s="174">
        <f>G9*(1+L9/100)</f>
        <v>0</v>
      </c>
      <c r="N9" s="166">
        <v>1.83E-2</v>
      </c>
      <c r="O9" s="166">
        <f>ROUND(E9*N9,5)</f>
        <v>0.87839999999999996</v>
      </c>
      <c r="P9" s="166">
        <v>0</v>
      </c>
      <c r="Q9" s="166">
        <f>ROUND(E9*P9,5)</f>
        <v>0</v>
      </c>
      <c r="R9" s="166"/>
      <c r="S9" s="166"/>
      <c r="T9" s="167">
        <v>0.48932999999999999</v>
      </c>
      <c r="U9" s="166">
        <f>ROUND(E9*T9,2)</f>
        <v>23.49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94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x14ac:dyDescent="0.25">
      <c r="A10" s="158" t="s">
        <v>89</v>
      </c>
      <c r="B10" s="164" t="s">
        <v>54</v>
      </c>
      <c r="C10" s="197" t="s">
        <v>55</v>
      </c>
      <c r="D10" s="168"/>
      <c r="E10" s="172"/>
      <c r="F10" s="175"/>
      <c r="G10" s="175">
        <f>SUMIF(AE11:AE11,"&lt;&gt;NOR",G11:G11)</f>
        <v>0</v>
      </c>
      <c r="H10" s="175"/>
      <c r="I10" s="175">
        <f>SUM(I11:I11)</f>
        <v>0</v>
      </c>
      <c r="J10" s="175"/>
      <c r="K10" s="175">
        <f>SUM(K11:K11)</f>
        <v>0</v>
      </c>
      <c r="L10" s="175"/>
      <c r="M10" s="175">
        <f>SUM(M11:M11)</f>
        <v>0</v>
      </c>
      <c r="N10" s="169"/>
      <c r="O10" s="169">
        <f>SUM(O11:O11)</f>
        <v>1.519E-2</v>
      </c>
      <c r="P10" s="169"/>
      <c r="Q10" s="169">
        <f>SUM(Q11:Q11)</f>
        <v>0.83699999999999997</v>
      </c>
      <c r="R10" s="169"/>
      <c r="S10" s="169"/>
      <c r="T10" s="170"/>
      <c r="U10" s="169">
        <f>SUM(U11:U11)</f>
        <v>13.08</v>
      </c>
      <c r="AE10" t="s">
        <v>90</v>
      </c>
    </row>
    <row r="11" spans="1:60" outlineLevel="1" x14ac:dyDescent="0.25">
      <c r="A11" s="157">
        <v>2</v>
      </c>
      <c r="B11" s="163" t="s">
        <v>95</v>
      </c>
      <c r="C11" s="196" t="s">
        <v>96</v>
      </c>
      <c r="D11" s="165" t="s">
        <v>93</v>
      </c>
      <c r="E11" s="171">
        <v>31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0</v>
      </c>
      <c r="M11" s="174">
        <f>G11*(1+L11/100)</f>
        <v>0</v>
      </c>
      <c r="N11" s="166">
        <v>4.8999999999999998E-4</v>
      </c>
      <c r="O11" s="166">
        <f>ROUND(E11*N11,5)</f>
        <v>1.519E-2</v>
      </c>
      <c r="P11" s="166">
        <v>2.7E-2</v>
      </c>
      <c r="Q11" s="166">
        <f>ROUND(E11*P11,5)</f>
        <v>0.83699999999999997</v>
      </c>
      <c r="R11" s="166"/>
      <c r="S11" s="166"/>
      <c r="T11" s="167">
        <v>0.42199999999999999</v>
      </c>
      <c r="U11" s="166">
        <f>ROUND(E11*T11,2)</f>
        <v>13.08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94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x14ac:dyDescent="0.25">
      <c r="A12" s="158" t="s">
        <v>89</v>
      </c>
      <c r="B12" s="164" t="s">
        <v>56</v>
      </c>
      <c r="C12" s="197" t="s">
        <v>57</v>
      </c>
      <c r="D12" s="168"/>
      <c r="E12" s="172"/>
      <c r="F12" s="175"/>
      <c r="G12" s="175">
        <f>SUMIF(AE13:AE27,"&lt;&gt;NOR",G13:G27)</f>
        <v>0</v>
      </c>
      <c r="H12" s="175"/>
      <c r="I12" s="175">
        <f>SUM(I13:I27)</f>
        <v>0</v>
      </c>
      <c r="J12" s="175"/>
      <c r="K12" s="175">
        <f>SUM(K13:K27)</f>
        <v>0</v>
      </c>
      <c r="L12" s="175"/>
      <c r="M12" s="175">
        <f>SUM(M13:M27)</f>
        <v>0</v>
      </c>
      <c r="N12" s="169"/>
      <c r="O12" s="169">
        <f>SUM(O13:O27)</f>
        <v>0.15944999999999998</v>
      </c>
      <c r="P12" s="169"/>
      <c r="Q12" s="169">
        <f>SUM(Q13:Q27)</f>
        <v>0.72876000000000007</v>
      </c>
      <c r="R12" s="169"/>
      <c r="S12" s="169"/>
      <c r="T12" s="170"/>
      <c r="U12" s="169">
        <f>SUM(U13:U27)</f>
        <v>68.63</v>
      </c>
      <c r="AE12" t="s">
        <v>90</v>
      </c>
    </row>
    <row r="13" spans="1:60" outlineLevel="1" x14ac:dyDescent="0.25">
      <c r="A13" s="157">
        <v>3</v>
      </c>
      <c r="B13" s="163" t="s">
        <v>97</v>
      </c>
      <c r="C13" s="196" t="s">
        <v>98</v>
      </c>
      <c r="D13" s="165" t="s">
        <v>93</v>
      </c>
      <c r="E13" s="171">
        <v>48</v>
      </c>
      <c r="F13" s="173"/>
      <c r="G13" s="174">
        <f t="shared" ref="G13:G27" si="0">ROUND(E13*F13,2)</f>
        <v>0</v>
      </c>
      <c r="H13" s="173"/>
      <c r="I13" s="174">
        <f t="shared" ref="I13:I27" si="1">ROUND(E13*H13,2)</f>
        <v>0</v>
      </c>
      <c r="J13" s="173"/>
      <c r="K13" s="174">
        <f t="shared" ref="K13:K27" si="2">ROUND(E13*J13,2)</f>
        <v>0</v>
      </c>
      <c r="L13" s="174">
        <v>0</v>
      </c>
      <c r="M13" s="174">
        <f t="shared" ref="M13:M27" si="3">G13*(1+L13/100)</f>
        <v>0</v>
      </c>
      <c r="N13" s="166">
        <v>0</v>
      </c>
      <c r="O13" s="166">
        <f t="shared" ref="O13:O27" si="4">ROUND(E13*N13,5)</f>
        <v>0</v>
      </c>
      <c r="P13" s="166">
        <v>1.4919999999999999E-2</v>
      </c>
      <c r="Q13" s="166">
        <f t="shared" ref="Q13:Q27" si="5">ROUND(E13*P13,5)</f>
        <v>0.71616000000000002</v>
      </c>
      <c r="R13" s="166"/>
      <c r="S13" s="166"/>
      <c r="T13" s="167">
        <v>0.41299999999999998</v>
      </c>
      <c r="U13" s="166">
        <f t="shared" ref="U13:U27" si="6">ROUND(E13*T13,2)</f>
        <v>19.82</v>
      </c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94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outlineLevel="1" x14ac:dyDescent="0.25">
      <c r="A14" s="157">
        <v>4</v>
      </c>
      <c r="B14" s="163" t="s">
        <v>99</v>
      </c>
      <c r="C14" s="196" t="s">
        <v>100</v>
      </c>
      <c r="D14" s="165" t="s">
        <v>93</v>
      </c>
      <c r="E14" s="171">
        <v>6</v>
      </c>
      <c r="F14" s="173"/>
      <c r="G14" s="174">
        <f t="shared" si="0"/>
        <v>0</v>
      </c>
      <c r="H14" s="173"/>
      <c r="I14" s="174">
        <f t="shared" si="1"/>
        <v>0</v>
      </c>
      <c r="J14" s="173"/>
      <c r="K14" s="174">
        <f t="shared" si="2"/>
        <v>0</v>
      </c>
      <c r="L14" s="174">
        <v>0</v>
      </c>
      <c r="M14" s="174">
        <f t="shared" si="3"/>
        <v>0</v>
      </c>
      <c r="N14" s="166">
        <v>0</v>
      </c>
      <c r="O14" s="166">
        <f t="shared" si="4"/>
        <v>0</v>
      </c>
      <c r="P14" s="166">
        <v>2.0999999999999999E-3</v>
      </c>
      <c r="Q14" s="166">
        <f t="shared" si="5"/>
        <v>1.26E-2</v>
      </c>
      <c r="R14" s="166"/>
      <c r="S14" s="166"/>
      <c r="T14" s="167">
        <v>3.1E-2</v>
      </c>
      <c r="U14" s="166">
        <f t="shared" si="6"/>
        <v>0.19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94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outlineLevel="1" x14ac:dyDescent="0.25">
      <c r="A15" s="157">
        <v>5</v>
      </c>
      <c r="B15" s="163" t="s">
        <v>101</v>
      </c>
      <c r="C15" s="196" t="s">
        <v>102</v>
      </c>
      <c r="D15" s="165" t="s">
        <v>103</v>
      </c>
      <c r="E15" s="171">
        <v>1</v>
      </c>
      <c r="F15" s="173"/>
      <c r="G15" s="174">
        <f t="shared" si="0"/>
        <v>0</v>
      </c>
      <c r="H15" s="173"/>
      <c r="I15" s="174">
        <f t="shared" si="1"/>
        <v>0</v>
      </c>
      <c r="J15" s="173"/>
      <c r="K15" s="174">
        <f t="shared" si="2"/>
        <v>0</v>
      </c>
      <c r="L15" s="174">
        <v>0</v>
      </c>
      <c r="M15" s="174">
        <f t="shared" si="3"/>
        <v>0</v>
      </c>
      <c r="N15" s="166">
        <v>0</v>
      </c>
      <c r="O15" s="166">
        <f t="shared" si="4"/>
        <v>0</v>
      </c>
      <c r="P15" s="166">
        <v>0</v>
      </c>
      <c r="Q15" s="166">
        <f t="shared" si="5"/>
        <v>0</v>
      </c>
      <c r="R15" s="166"/>
      <c r="S15" s="166"/>
      <c r="T15" s="167">
        <v>3.379</v>
      </c>
      <c r="U15" s="166">
        <f t="shared" si="6"/>
        <v>3.38</v>
      </c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94</v>
      </c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outlineLevel="1" x14ac:dyDescent="0.25">
      <c r="A16" s="157">
        <v>6</v>
      </c>
      <c r="B16" s="163" t="s">
        <v>104</v>
      </c>
      <c r="C16" s="196" t="s">
        <v>105</v>
      </c>
      <c r="D16" s="165" t="s">
        <v>106</v>
      </c>
      <c r="E16" s="171">
        <v>2</v>
      </c>
      <c r="F16" s="173"/>
      <c r="G16" s="174">
        <f t="shared" si="0"/>
        <v>0</v>
      </c>
      <c r="H16" s="173"/>
      <c r="I16" s="174">
        <f t="shared" si="1"/>
        <v>0</v>
      </c>
      <c r="J16" s="173"/>
      <c r="K16" s="174">
        <f t="shared" si="2"/>
        <v>0</v>
      </c>
      <c r="L16" s="174">
        <v>0</v>
      </c>
      <c r="M16" s="174">
        <f t="shared" si="3"/>
        <v>0</v>
      </c>
      <c r="N16" s="166">
        <v>5.8299999999999998E-2</v>
      </c>
      <c r="O16" s="166">
        <f t="shared" si="4"/>
        <v>0.1166</v>
      </c>
      <c r="P16" s="166">
        <v>0</v>
      </c>
      <c r="Q16" s="166">
        <f t="shared" si="5"/>
        <v>0</v>
      </c>
      <c r="R16" s="166"/>
      <c r="S16" s="166"/>
      <c r="T16" s="167">
        <v>2.9460000000000002</v>
      </c>
      <c r="U16" s="166">
        <f t="shared" si="6"/>
        <v>5.89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94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outlineLevel="1" x14ac:dyDescent="0.25">
      <c r="A17" s="157">
        <v>7</v>
      </c>
      <c r="B17" s="163" t="s">
        <v>107</v>
      </c>
      <c r="C17" s="196" t="s">
        <v>108</v>
      </c>
      <c r="D17" s="165" t="s">
        <v>93</v>
      </c>
      <c r="E17" s="171">
        <v>26</v>
      </c>
      <c r="F17" s="173"/>
      <c r="G17" s="174">
        <f t="shared" si="0"/>
        <v>0</v>
      </c>
      <c r="H17" s="173"/>
      <c r="I17" s="174">
        <f t="shared" si="1"/>
        <v>0</v>
      </c>
      <c r="J17" s="173"/>
      <c r="K17" s="174">
        <f t="shared" si="2"/>
        <v>0</v>
      </c>
      <c r="L17" s="174">
        <v>0</v>
      </c>
      <c r="M17" s="174">
        <f t="shared" si="3"/>
        <v>0</v>
      </c>
      <c r="N17" s="166">
        <v>1.5200000000000001E-3</v>
      </c>
      <c r="O17" s="166">
        <f t="shared" si="4"/>
        <v>3.952E-2</v>
      </c>
      <c r="P17" s="166">
        <v>0</v>
      </c>
      <c r="Q17" s="166">
        <f t="shared" si="5"/>
        <v>0</v>
      </c>
      <c r="R17" s="166"/>
      <c r="S17" s="166"/>
      <c r="T17" s="167">
        <v>1.173</v>
      </c>
      <c r="U17" s="166">
        <f t="shared" si="6"/>
        <v>30.5</v>
      </c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94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outlineLevel="1" x14ac:dyDescent="0.25">
      <c r="A18" s="157">
        <v>8</v>
      </c>
      <c r="B18" s="163" t="s">
        <v>109</v>
      </c>
      <c r="C18" s="196" t="s">
        <v>110</v>
      </c>
      <c r="D18" s="165" t="s">
        <v>93</v>
      </c>
      <c r="E18" s="171">
        <v>2</v>
      </c>
      <c r="F18" s="173"/>
      <c r="G18" s="174">
        <f t="shared" si="0"/>
        <v>0</v>
      </c>
      <c r="H18" s="173"/>
      <c r="I18" s="174">
        <f t="shared" si="1"/>
        <v>0</v>
      </c>
      <c r="J18" s="173"/>
      <c r="K18" s="174">
        <f t="shared" si="2"/>
        <v>0</v>
      </c>
      <c r="L18" s="174">
        <v>0</v>
      </c>
      <c r="M18" s="174">
        <f t="shared" si="3"/>
        <v>0</v>
      </c>
      <c r="N18" s="166">
        <v>4.6999999999999999E-4</v>
      </c>
      <c r="O18" s="166">
        <f t="shared" si="4"/>
        <v>9.3999999999999997E-4</v>
      </c>
      <c r="P18" s="166">
        <v>0</v>
      </c>
      <c r="Q18" s="166">
        <f t="shared" si="5"/>
        <v>0</v>
      </c>
      <c r="R18" s="166"/>
      <c r="S18" s="166"/>
      <c r="T18" s="167">
        <v>0.35899999999999999</v>
      </c>
      <c r="U18" s="166">
        <f t="shared" si="6"/>
        <v>0.72</v>
      </c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94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outlineLevel="1" x14ac:dyDescent="0.25">
      <c r="A19" s="157">
        <v>9</v>
      </c>
      <c r="B19" s="163" t="s">
        <v>111</v>
      </c>
      <c r="C19" s="196" t="s">
        <v>112</v>
      </c>
      <c r="D19" s="165" t="s">
        <v>93</v>
      </c>
      <c r="E19" s="171">
        <v>3</v>
      </c>
      <c r="F19" s="173"/>
      <c r="G19" s="174">
        <f t="shared" si="0"/>
        <v>0</v>
      </c>
      <c r="H19" s="173"/>
      <c r="I19" s="174">
        <f t="shared" si="1"/>
        <v>0</v>
      </c>
      <c r="J19" s="173"/>
      <c r="K19" s="174">
        <f t="shared" si="2"/>
        <v>0</v>
      </c>
      <c r="L19" s="174">
        <v>0</v>
      </c>
      <c r="M19" s="174">
        <f t="shared" si="3"/>
        <v>0</v>
      </c>
      <c r="N19" s="166">
        <v>3.8000000000000002E-4</v>
      </c>
      <c r="O19" s="166">
        <f t="shared" si="4"/>
        <v>1.14E-3</v>
      </c>
      <c r="P19" s="166">
        <v>0</v>
      </c>
      <c r="Q19" s="166">
        <f t="shared" si="5"/>
        <v>0</v>
      </c>
      <c r="R19" s="166"/>
      <c r="S19" s="166"/>
      <c r="T19" s="167">
        <v>0.32</v>
      </c>
      <c r="U19" s="166">
        <f t="shared" si="6"/>
        <v>0.96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94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outlineLevel="1" x14ac:dyDescent="0.25">
      <c r="A20" s="157">
        <v>10</v>
      </c>
      <c r="B20" s="163" t="s">
        <v>113</v>
      </c>
      <c r="C20" s="196" t="s">
        <v>114</v>
      </c>
      <c r="D20" s="165" t="s">
        <v>106</v>
      </c>
      <c r="E20" s="171">
        <v>2</v>
      </c>
      <c r="F20" s="173"/>
      <c r="G20" s="174">
        <f t="shared" si="0"/>
        <v>0</v>
      </c>
      <c r="H20" s="173"/>
      <c r="I20" s="174">
        <f t="shared" si="1"/>
        <v>0</v>
      </c>
      <c r="J20" s="173"/>
      <c r="K20" s="174">
        <f t="shared" si="2"/>
        <v>0</v>
      </c>
      <c r="L20" s="174">
        <v>0</v>
      </c>
      <c r="M20" s="174">
        <f t="shared" si="3"/>
        <v>0</v>
      </c>
      <c r="N20" s="166">
        <v>0</v>
      </c>
      <c r="O20" s="166">
        <f t="shared" si="4"/>
        <v>0</v>
      </c>
      <c r="P20" s="166">
        <v>0</v>
      </c>
      <c r="Q20" s="166">
        <f t="shared" si="5"/>
        <v>0</v>
      </c>
      <c r="R20" s="166"/>
      <c r="S20" s="166"/>
      <c r="T20" s="167">
        <v>0.157</v>
      </c>
      <c r="U20" s="166">
        <f t="shared" si="6"/>
        <v>0.31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94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outlineLevel="1" x14ac:dyDescent="0.25">
      <c r="A21" s="157">
        <v>11</v>
      </c>
      <c r="B21" s="163" t="s">
        <v>115</v>
      </c>
      <c r="C21" s="196" t="s">
        <v>116</v>
      </c>
      <c r="D21" s="165" t="s">
        <v>106</v>
      </c>
      <c r="E21" s="171">
        <v>1</v>
      </c>
      <c r="F21" s="173"/>
      <c r="G21" s="174">
        <f t="shared" si="0"/>
        <v>0</v>
      </c>
      <c r="H21" s="173"/>
      <c r="I21" s="174">
        <f t="shared" si="1"/>
        <v>0</v>
      </c>
      <c r="J21" s="173"/>
      <c r="K21" s="174">
        <f t="shared" si="2"/>
        <v>0</v>
      </c>
      <c r="L21" s="174">
        <v>0</v>
      </c>
      <c r="M21" s="174">
        <f t="shared" si="3"/>
        <v>0</v>
      </c>
      <c r="N21" s="166">
        <v>0</v>
      </c>
      <c r="O21" s="166">
        <f t="shared" si="4"/>
        <v>0</v>
      </c>
      <c r="P21" s="166">
        <v>0</v>
      </c>
      <c r="Q21" s="166">
        <f t="shared" si="5"/>
        <v>0</v>
      </c>
      <c r="R21" s="166"/>
      <c r="S21" s="166"/>
      <c r="T21" s="167">
        <v>0.17399999999999999</v>
      </c>
      <c r="U21" s="166">
        <f t="shared" si="6"/>
        <v>0.17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94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outlineLevel="1" x14ac:dyDescent="0.25">
      <c r="A22" s="157">
        <v>12</v>
      </c>
      <c r="B22" s="163" t="s">
        <v>117</v>
      </c>
      <c r="C22" s="196" t="s">
        <v>118</v>
      </c>
      <c r="D22" s="165" t="s">
        <v>106</v>
      </c>
      <c r="E22" s="171">
        <v>5</v>
      </c>
      <c r="F22" s="173"/>
      <c r="G22" s="174">
        <f t="shared" si="0"/>
        <v>0</v>
      </c>
      <c r="H22" s="173"/>
      <c r="I22" s="174">
        <f t="shared" si="1"/>
        <v>0</v>
      </c>
      <c r="J22" s="173"/>
      <c r="K22" s="174">
        <f t="shared" si="2"/>
        <v>0</v>
      </c>
      <c r="L22" s="174">
        <v>0</v>
      </c>
      <c r="M22" s="174">
        <f t="shared" si="3"/>
        <v>0</v>
      </c>
      <c r="N22" s="166">
        <v>0</v>
      </c>
      <c r="O22" s="166">
        <f t="shared" si="4"/>
        <v>0</v>
      </c>
      <c r="P22" s="166">
        <v>0</v>
      </c>
      <c r="Q22" s="166">
        <f t="shared" si="5"/>
        <v>0</v>
      </c>
      <c r="R22" s="166"/>
      <c r="S22" s="166"/>
      <c r="T22" s="167">
        <v>0.25900000000000001</v>
      </c>
      <c r="U22" s="166">
        <f t="shared" si="6"/>
        <v>1.3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94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ht="20.399999999999999" outlineLevel="1" x14ac:dyDescent="0.25">
      <c r="A23" s="157">
        <v>13</v>
      </c>
      <c r="B23" s="163" t="s">
        <v>119</v>
      </c>
      <c r="C23" s="196" t="s">
        <v>120</v>
      </c>
      <c r="D23" s="165" t="s">
        <v>106</v>
      </c>
      <c r="E23" s="171">
        <v>1</v>
      </c>
      <c r="F23" s="173"/>
      <c r="G23" s="174">
        <f t="shared" si="0"/>
        <v>0</v>
      </c>
      <c r="H23" s="173"/>
      <c r="I23" s="174">
        <f t="shared" si="1"/>
        <v>0</v>
      </c>
      <c r="J23" s="173"/>
      <c r="K23" s="174">
        <f t="shared" si="2"/>
        <v>0</v>
      </c>
      <c r="L23" s="174">
        <v>0</v>
      </c>
      <c r="M23" s="174">
        <f t="shared" si="3"/>
        <v>0</v>
      </c>
      <c r="N23" s="166">
        <v>2.7E-4</v>
      </c>
      <c r="O23" s="166">
        <f t="shared" si="4"/>
        <v>2.7E-4</v>
      </c>
      <c r="P23" s="166">
        <v>0</v>
      </c>
      <c r="Q23" s="166">
        <f t="shared" si="5"/>
        <v>0</v>
      </c>
      <c r="R23" s="166"/>
      <c r="S23" s="166"/>
      <c r="T23" s="167">
        <v>0.33300000000000002</v>
      </c>
      <c r="U23" s="166">
        <f t="shared" si="6"/>
        <v>0.33</v>
      </c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94</v>
      </c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ht="20.399999999999999" outlineLevel="1" x14ac:dyDescent="0.25">
      <c r="A24" s="157">
        <v>14</v>
      </c>
      <c r="B24" s="163" t="s">
        <v>121</v>
      </c>
      <c r="C24" s="196" t="s">
        <v>122</v>
      </c>
      <c r="D24" s="165" t="s">
        <v>106</v>
      </c>
      <c r="E24" s="171">
        <v>2</v>
      </c>
      <c r="F24" s="173"/>
      <c r="G24" s="174">
        <f t="shared" si="0"/>
        <v>0</v>
      </c>
      <c r="H24" s="173"/>
      <c r="I24" s="174">
        <f t="shared" si="1"/>
        <v>0</v>
      </c>
      <c r="J24" s="173"/>
      <c r="K24" s="174">
        <f t="shared" si="2"/>
        <v>0</v>
      </c>
      <c r="L24" s="174">
        <v>0</v>
      </c>
      <c r="M24" s="174">
        <f t="shared" si="3"/>
        <v>0</v>
      </c>
      <c r="N24" s="166">
        <v>4.8999999999999998E-4</v>
      </c>
      <c r="O24" s="166">
        <f t="shared" si="4"/>
        <v>9.7999999999999997E-4</v>
      </c>
      <c r="P24" s="166">
        <v>0</v>
      </c>
      <c r="Q24" s="166">
        <f t="shared" si="5"/>
        <v>0</v>
      </c>
      <c r="R24" s="166"/>
      <c r="S24" s="166"/>
      <c r="T24" s="167">
        <v>0.13300000000000001</v>
      </c>
      <c r="U24" s="166">
        <f t="shared" si="6"/>
        <v>0.27</v>
      </c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94</v>
      </c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outlineLevel="1" x14ac:dyDescent="0.25">
      <c r="A25" s="157">
        <v>15</v>
      </c>
      <c r="B25" s="163" t="s">
        <v>123</v>
      </c>
      <c r="C25" s="196" t="s">
        <v>124</v>
      </c>
      <c r="D25" s="165" t="s">
        <v>93</v>
      </c>
      <c r="E25" s="171">
        <v>31</v>
      </c>
      <c r="F25" s="173"/>
      <c r="G25" s="174">
        <f t="shared" si="0"/>
        <v>0</v>
      </c>
      <c r="H25" s="173"/>
      <c r="I25" s="174">
        <f t="shared" si="1"/>
        <v>0</v>
      </c>
      <c r="J25" s="173"/>
      <c r="K25" s="174">
        <f t="shared" si="2"/>
        <v>0</v>
      </c>
      <c r="L25" s="174">
        <v>0</v>
      </c>
      <c r="M25" s="174">
        <f t="shared" si="3"/>
        <v>0</v>
      </c>
      <c r="N25" s="166">
        <v>0</v>
      </c>
      <c r="O25" s="166">
        <f t="shared" si="4"/>
        <v>0</v>
      </c>
      <c r="P25" s="166">
        <v>0</v>
      </c>
      <c r="Q25" s="166">
        <f t="shared" si="5"/>
        <v>0</v>
      </c>
      <c r="R25" s="166"/>
      <c r="S25" s="166"/>
      <c r="T25" s="167">
        <v>4.8000000000000001E-2</v>
      </c>
      <c r="U25" s="166">
        <f t="shared" si="6"/>
        <v>1.49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94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outlineLevel="1" x14ac:dyDescent="0.25">
      <c r="A26" s="157">
        <v>16</v>
      </c>
      <c r="B26" s="163" t="s">
        <v>125</v>
      </c>
      <c r="C26" s="196" t="s">
        <v>126</v>
      </c>
      <c r="D26" s="165" t="s">
        <v>93</v>
      </c>
      <c r="E26" s="171">
        <v>31</v>
      </c>
      <c r="F26" s="173"/>
      <c r="G26" s="174">
        <f t="shared" si="0"/>
        <v>0</v>
      </c>
      <c r="H26" s="173"/>
      <c r="I26" s="174">
        <f t="shared" si="1"/>
        <v>0</v>
      </c>
      <c r="J26" s="173"/>
      <c r="K26" s="174">
        <f t="shared" si="2"/>
        <v>0</v>
      </c>
      <c r="L26" s="174">
        <v>0</v>
      </c>
      <c r="M26" s="174">
        <f t="shared" si="3"/>
        <v>0</v>
      </c>
      <c r="N26" s="166">
        <v>0</v>
      </c>
      <c r="O26" s="166">
        <f t="shared" si="4"/>
        <v>0</v>
      </c>
      <c r="P26" s="166">
        <v>0</v>
      </c>
      <c r="Q26" s="166">
        <f t="shared" si="5"/>
        <v>0</v>
      </c>
      <c r="R26" s="166"/>
      <c r="S26" s="166"/>
      <c r="T26" s="167">
        <v>5.8999999999999997E-2</v>
      </c>
      <c r="U26" s="166">
        <f t="shared" si="6"/>
        <v>1.83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94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 x14ac:dyDescent="0.25">
      <c r="A27" s="157">
        <v>17</v>
      </c>
      <c r="B27" s="163" t="s">
        <v>127</v>
      </c>
      <c r="C27" s="196" t="s">
        <v>128</v>
      </c>
      <c r="D27" s="165" t="s">
        <v>129</v>
      </c>
      <c r="E27" s="171">
        <v>1</v>
      </c>
      <c r="F27" s="173"/>
      <c r="G27" s="174">
        <f t="shared" si="0"/>
        <v>0</v>
      </c>
      <c r="H27" s="173"/>
      <c r="I27" s="174">
        <f t="shared" si="1"/>
        <v>0</v>
      </c>
      <c r="J27" s="173"/>
      <c r="K27" s="174">
        <f t="shared" si="2"/>
        <v>0</v>
      </c>
      <c r="L27" s="174">
        <v>0</v>
      </c>
      <c r="M27" s="174">
        <f t="shared" si="3"/>
        <v>0</v>
      </c>
      <c r="N27" s="166">
        <v>0</v>
      </c>
      <c r="O27" s="166">
        <f t="shared" si="4"/>
        <v>0</v>
      </c>
      <c r="P27" s="166">
        <v>0</v>
      </c>
      <c r="Q27" s="166">
        <f t="shared" si="5"/>
        <v>0</v>
      </c>
      <c r="R27" s="166"/>
      <c r="S27" s="166"/>
      <c r="T27" s="167">
        <v>1.47</v>
      </c>
      <c r="U27" s="166">
        <f t="shared" si="6"/>
        <v>1.47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94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x14ac:dyDescent="0.25">
      <c r="A28" s="158" t="s">
        <v>89</v>
      </c>
      <c r="B28" s="164" t="s">
        <v>58</v>
      </c>
      <c r="C28" s="197" t="s">
        <v>59</v>
      </c>
      <c r="D28" s="168"/>
      <c r="E28" s="172"/>
      <c r="F28" s="175"/>
      <c r="G28" s="175">
        <f>SUMIF(AE29:AE46,"&lt;&gt;NOR",G29:G46)</f>
        <v>0</v>
      </c>
      <c r="H28" s="175"/>
      <c r="I28" s="175">
        <f>SUM(I29:I46)</f>
        <v>0</v>
      </c>
      <c r="J28" s="175"/>
      <c r="K28" s="175">
        <f>SUM(K29:K46)</f>
        <v>0</v>
      </c>
      <c r="L28" s="175"/>
      <c r="M28" s="175">
        <f>SUM(M29:M46)</f>
        <v>0</v>
      </c>
      <c r="N28" s="169"/>
      <c r="O28" s="169">
        <f>SUM(O29:O46)</f>
        <v>0.10548999999999999</v>
      </c>
      <c r="P28" s="169"/>
      <c r="Q28" s="169">
        <f>SUM(Q29:Q46)</f>
        <v>0.26229999999999998</v>
      </c>
      <c r="R28" s="169"/>
      <c r="S28" s="169"/>
      <c r="T28" s="170"/>
      <c r="U28" s="169">
        <f>SUM(U29:U46)</f>
        <v>28.94</v>
      </c>
      <c r="AE28" t="s">
        <v>90</v>
      </c>
    </row>
    <row r="29" spans="1:60" outlineLevel="1" x14ac:dyDescent="0.25">
      <c r="A29" s="157">
        <v>18</v>
      </c>
      <c r="B29" s="163" t="s">
        <v>130</v>
      </c>
      <c r="C29" s="196" t="s">
        <v>131</v>
      </c>
      <c r="D29" s="165" t="s">
        <v>132</v>
      </c>
      <c r="E29" s="171">
        <v>2</v>
      </c>
      <c r="F29" s="173"/>
      <c r="G29" s="174">
        <f t="shared" ref="G29:G46" si="7">ROUND(E29*F29,2)</f>
        <v>0</v>
      </c>
      <c r="H29" s="173"/>
      <c r="I29" s="174">
        <f t="shared" ref="I29:I46" si="8">ROUND(E29*H29,2)</f>
        <v>0</v>
      </c>
      <c r="J29" s="173"/>
      <c r="K29" s="174">
        <f t="shared" ref="K29:K46" si="9">ROUND(E29*J29,2)</f>
        <v>0</v>
      </c>
      <c r="L29" s="174">
        <v>0</v>
      </c>
      <c r="M29" s="174">
        <f t="shared" ref="M29:M46" si="10">G29*(1+L29/100)</f>
        <v>0</v>
      </c>
      <c r="N29" s="166">
        <v>0</v>
      </c>
      <c r="O29" s="166">
        <f t="shared" ref="O29:O46" si="11">ROUND(E29*N29,5)</f>
        <v>0</v>
      </c>
      <c r="P29" s="166">
        <v>3.4200000000000001E-2</v>
      </c>
      <c r="Q29" s="166">
        <f t="shared" ref="Q29:Q46" si="12">ROUND(E29*P29,5)</f>
        <v>6.8400000000000002E-2</v>
      </c>
      <c r="R29" s="166"/>
      <c r="S29" s="166"/>
      <c r="T29" s="167">
        <v>0.46500000000000002</v>
      </c>
      <c r="U29" s="166">
        <f t="shared" ref="U29:U46" si="13">ROUND(E29*T29,2)</f>
        <v>0.93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94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outlineLevel="1" x14ac:dyDescent="0.25">
      <c r="A30" s="157">
        <v>19</v>
      </c>
      <c r="B30" s="163" t="s">
        <v>133</v>
      </c>
      <c r="C30" s="196" t="s">
        <v>134</v>
      </c>
      <c r="D30" s="165" t="s">
        <v>132</v>
      </c>
      <c r="E30" s="171">
        <v>2</v>
      </c>
      <c r="F30" s="173"/>
      <c r="G30" s="174">
        <f t="shared" si="7"/>
        <v>0</v>
      </c>
      <c r="H30" s="173"/>
      <c r="I30" s="174">
        <f t="shared" si="8"/>
        <v>0</v>
      </c>
      <c r="J30" s="173"/>
      <c r="K30" s="174">
        <f t="shared" si="9"/>
        <v>0</v>
      </c>
      <c r="L30" s="174">
        <v>0</v>
      </c>
      <c r="M30" s="174">
        <f t="shared" si="10"/>
        <v>0</v>
      </c>
      <c r="N30" s="166">
        <v>0</v>
      </c>
      <c r="O30" s="166">
        <f t="shared" si="11"/>
        <v>0</v>
      </c>
      <c r="P30" s="166">
        <v>1.9460000000000002E-2</v>
      </c>
      <c r="Q30" s="166">
        <f t="shared" si="12"/>
        <v>3.8920000000000003E-2</v>
      </c>
      <c r="R30" s="166"/>
      <c r="S30" s="166"/>
      <c r="T30" s="167">
        <v>0.38200000000000001</v>
      </c>
      <c r="U30" s="166">
        <f t="shared" si="13"/>
        <v>0.76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94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outlineLevel="1" x14ac:dyDescent="0.25">
      <c r="A31" s="157">
        <v>20</v>
      </c>
      <c r="B31" s="163" t="s">
        <v>135</v>
      </c>
      <c r="C31" s="196" t="s">
        <v>136</v>
      </c>
      <c r="D31" s="165" t="s">
        <v>132</v>
      </c>
      <c r="E31" s="171">
        <v>1</v>
      </c>
      <c r="F31" s="173"/>
      <c r="G31" s="174">
        <f t="shared" si="7"/>
        <v>0</v>
      </c>
      <c r="H31" s="173"/>
      <c r="I31" s="174">
        <f t="shared" si="8"/>
        <v>0</v>
      </c>
      <c r="J31" s="173"/>
      <c r="K31" s="174">
        <f t="shared" si="9"/>
        <v>0</v>
      </c>
      <c r="L31" s="174">
        <v>0</v>
      </c>
      <c r="M31" s="174">
        <f t="shared" si="10"/>
        <v>0</v>
      </c>
      <c r="N31" s="166">
        <v>0</v>
      </c>
      <c r="O31" s="166">
        <f t="shared" si="11"/>
        <v>0</v>
      </c>
      <c r="P31" s="166">
        <v>8.7999999999999995E-2</v>
      </c>
      <c r="Q31" s="166">
        <f t="shared" si="12"/>
        <v>8.7999999999999995E-2</v>
      </c>
      <c r="R31" s="166"/>
      <c r="S31" s="166"/>
      <c r="T31" s="167">
        <v>0.69299999999999995</v>
      </c>
      <c r="U31" s="166">
        <f t="shared" si="13"/>
        <v>0.69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94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outlineLevel="1" x14ac:dyDescent="0.25">
      <c r="A32" s="157">
        <v>21</v>
      </c>
      <c r="B32" s="163" t="s">
        <v>137</v>
      </c>
      <c r="C32" s="196" t="s">
        <v>138</v>
      </c>
      <c r="D32" s="165" t="s">
        <v>132</v>
      </c>
      <c r="E32" s="171">
        <v>1</v>
      </c>
      <c r="F32" s="173"/>
      <c r="G32" s="174">
        <f t="shared" si="7"/>
        <v>0</v>
      </c>
      <c r="H32" s="173"/>
      <c r="I32" s="174">
        <f t="shared" si="8"/>
        <v>0</v>
      </c>
      <c r="J32" s="173"/>
      <c r="K32" s="174">
        <f t="shared" si="9"/>
        <v>0</v>
      </c>
      <c r="L32" s="174">
        <v>0</v>
      </c>
      <c r="M32" s="174">
        <f t="shared" si="10"/>
        <v>0</v>
      </c>
      <c r="N32" s="166">
        <v>0</v>
      </c>
      <c r="O32" s="166">
        <f t="shared" si="11"/>
        <v>0</v>
      </c>
      <c r="P32" s="166">
        <v>2.4500000000000001E-2</v>
      </c>
      <c r="Q32" s="166">
        <f t="shared" si="12"/>
        <v>2.4500000000000001E-2</v>
      </c>
      <c r="R32" s="166"/>
      <c r="S32" s="166"/>
      <c r="T32" s="167">
        <v>0.38300000000000001</v>
      </c>
      <c r="U32" s="166">
        <f t="shared" si="13"/>
        <v>0.38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94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outlineLevel="1" x14ac:dyDescent="0.25">
      <c r="A33" s="157">
        <v>22</v>
      </c>
      <c r="B33" s="163" t="s">
        <v>139</v>
      </c>
      <c r="C33" s="196" t="s">
        <v>140</v>
      </c>
      <c r="D33" s="165" t="s">
        <v>132</v>
      </c>
      <c r="E33" s="171">
        <v>2</v>
      </c>
      <c r="F33" s="173"/>
      <c r="G33" s="174">
        <f t="shared" si="7"/>
        <v>0</v>
      </c>
      <c r="H33" s="173"/>
      <c r="I33" s="174">
        <f t="shared" si="8"/>
        <v>0</v>
      </c>
      <c r="J33" s="173"/>
      <c r="K33" s="174">
        <f t="shared" si="9"/>
        <v>0</v>
      </c>
      <c r="L33" s="174">
        <v>0</v>
      </c>
      <c r="M33" s="174">
        <f t="shared" si="10"/>
        <v>0</v>
      </c>
      <c r="N33" s="166">
        <v>0</v>
      </c>
      <c r="O33" s="166">
        <f t="shared" si="11"/>
        <v>0</v>
      </c>
      <c r="P33" s="166">
        <v>8.5999999999999998E-4</v>
      </c>
      <c r="Q33" s="166">
        <f t="shared" si="12"/>
        <v>1.72E-3</v>
      </c>
      <c r="R33" s="166"/>
      <c r="S33" s="166"/>
      <c r="T33" s="167">
        <v>0.222</v>
      </c>
      <c r="U33" s="166">
        <f t="shared" si="13"/>
        <v>0.44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94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outlineLevel="1" x14ac:dyDescent="0.25">
      <c r="A34" s="157">
        <v>23</v>
      </c>
      <c r="B34" s="163" t="s">
        <v>141</v>
      </c>
      <c r="C34" s="196" t="s">
        <v>142</v>
      </c>
      <c r="D34" s="165" t="s">
        <v>132</v>
      </c>
      <c r="E34" s="171">
        <v>2</v>
      </c>
      <c r="F34" s="173"/>
      <c r="G34" s="174">
        <f t="shared" si="7"/>
        <v>0</v>
      </c>
      <c r="H34" s="173"/>
      <c r="I34" s="174">
        <f t="shared" si="8"/>
        <v>0</v>
      </c>
      <c r="J34" s="173"/>
      <c r="K34" s="174">
        <f t="shared" si="9"/>
        <v>0</v>
      </c>
      <c r="L34" s="174">
        <v>0</v>
      </c>
      <c r="M34" s="174">
        <f t="shared" si="10"/>
        <v>0</v>
      </c>
      <c r="N34" s="166">
        <v>0</v>
      </c>
      <c r="O34" s="166">
        <f t="shared" si="11"/>
        <v>0</v>
      </c>
      <c r="P34" s="166">
        <v>1.56E-3</v>
      </c>
      <c r="Q34" s="166">
        <f t="shared" si="12"/>
        <v>3.1199999999999999E-3</v>
      </c>
      <c r="R34" s="166"/>
      <c r="S34" s="166"/>
      <c r="T34" s="167">
        <v>0.217</v>
      </c>
      <c r="U34" s="166">
        <f t="shared" si="13"/>
        <v>0.43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94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outlineLevel="1" x14ac:dyDescent="0.25">
      <c r="A35" s="157">
        <v>24</v>
      </c>
      <c r="B35" s="163" t="s">
        <v>143</v>
      </c>
      <c r="C35" s="196" t="s">
        <v>144</v>
      </c>
      <c r="D35" s="165" t="s">
        <v>106</v>
      </c>
      <c r="E35" s="171">
        <v>6</v>
      </c>
      <c r="F35" s="173"/>
      <c r="G35" s="174">
        <f t="shared" si="7"/>
        <v>0</v>
      </c>
      <c r="H35" s="173"/>
      <c r="I35" s="174">
        <f t="shared" si="8"/>
        <v>0</v>
      </c>
      <c r="J35" s="173"/>
      <c r="K35" s="174">
        <f t="shared" si="9"/>
        <v>0</v>
      </c>
      <c r="L35" s="174">
        <v>0</v>
      </c>
      <c r="M35" s="174">
        <f t="shared" si="10"/>
        <v>0</v>
      </c>
      <c r="N35" s="166">
        <v>0</v>
      </c>
      <c r="O35" s="166">
        <f t="shared" si="11"/>
        <v>0</v>
      </c>
      <c r="P35" s="166">
        <v>4.8999999999999998E-4</v>
      </c>
      <c r="Q35" s="166">
        <f t="shared" si="12"/>
        <v>2.9399999999999999E-3</v>
      </c>
      <c r="R35" s="166"/>
      <c r="S35" s="166"/>
      <c r="T35" s="167">
        <v>0.114</v>
      </c>
      <c r="U35" s="166">
        <f t="shared" si="13"/>
        <v>0.68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94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 x14ac:dyDescent="0.25">
      <c r="A36" s="157">
        <v>25</v>
      </c>
      <c r="B36" s="163" t="s">
        <v>145</v>
      </c>
      <c r="C36" s="196" t="s">
        <v>146</v>
      </c>
      <c r="D36" s="165" t="s">
        <v>132</v>
      </c>
      <c r="E36" s="171">
        <v>1</v>
      </c>
      <c r="F36" s="173"/>
      <c r="G36" s="174">
        <f t="shared" si="7"/>
        <v>0</v>
      </c>
      <c r="H36" s="173"/>
      <c r="I36" s="174">
        <f t="shared" si="8"/>
        <v>0</v>
      </c>
      <c r="J36" s="173"/>
      <c r="K36" s="174">
        <f t="shared" si="9"/>
        <v>0</v>
      </c>
      <c r="L36" s="174">
        <v>0</v>
      </c>
      <c r="M36" s="174">
        <f t="shared" si="10"/>
        <v>0</v>
      </c>
      <c r="N36" s="166">
        <v>0</v>
      </c>
      <c r="O36" s="166">
        <f t="shared" si="11"/>
        <v>0</v>
      </c>
      <c r="P36" s="166">
        <v>3.4700000000000002E-2</v>
      </c>
      <c r="Q36" s="166">
        <f t="shared" si="12"/>
        <v>3.4700000000000002E-2</v>
      </c>
      <c r="R36" s="166"/>
      <c r="S36" s="166"/>
      <c r="T36" s="167">
        <v>0.56899999999999995</v>
      </c>
      <c r="U36" s="166">
        <f t="shared" si="13"/>
        <v>0.56999999999999995</v>
      </c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94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outlineLevel="1" x14ac:dyDescent="0.25">
      <c r="A37" s="157">
        <v>26</v>
      </c>
      <c r="B37" s="163" t="s">
        <v>147</v>
      </c>
      <c r="C37" s="196" t="s">
        <v>174</v>
      </c>
      <c r="D37" s="165" t="s">
        <v>132</v>
      </c>
      <c r="E37" s="171">
        <v>2</v>
      </c>
      <c r="F37" s="173"/>
      <c r="G37" s="174">
        <f t="shared" si="7"/>
        <v>0</v>
      </c>
      <c r="H37" s="173"/>
      <c r="I37" s="174">
        <f t="shared" si="8"/>
        <v>0</v>
      </c>
      <c r="J37" s="173"/>
      <c r="K37" s="174">
        <f t="shared" si="9"/>
        <v>0</v>
      </c>
      <c r="L37" s="174">
        <v>0</v>
      </c>
      <c r="M37" s="174">
        <f t="shared" si="10"/>
        <v>0</v>
      </c>
      <c r="N37" s="166">
        <v>2.794E-2</v>
      </c>
      <c r="O37" s="166">
        <f t="shared" si="11"/>
        <v>5.5879999999999999E-2</v>
      </c>
      <c r="P37" s="166">
        <v>0</v>
      </c>
      <c r="Q37" s="166">
        <f t="shared" si="12"/>
        <v>0</v>
      </c>
      <c r="R37" s="166"/>
      <c r="S37" s="166"/>
      <c r="T37" s="167">
        <v>1.5</v>
      </c>
      <c r="U37" s="166">
        <f t="shared" si="13"/>
        <v>3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94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outlineLevel="1" x14ac:dyDescent="0.25">
      <c r="A38" s="157">
        <v>27</v>
      </c>
      <c r="B38" s="163" t="s">
        <v>148</v>
      </c>
      <c r="C38" s="196" t="s">
        <v>175</v>
      </c>
      <c r="D38" s="165" t="s">
        <v>132</v>
      </c>
      <c r="E38" s="171">
        <v>2</v>
      </c>
      <c r="F38" s="173"/>
      <c r="G38" s="174">
        <f t="shared" si="7"/>
        <v>0</v>
      </c>
      <c r="H38" s="173"/>
      <c r="I38" s="174">
        <f t="shared" si="8"/>
        <v>0</v>
      </c>
      <c r="J38" s="173"/>
      <c r="K38" s="174">
        <f t="shared" si="9"/>
        <v>0</v>
      </c>
      <c r="L38" s="174">
        <v>0</v>
      </c>
      <c r="M38" s="174">
        <f t="shared" si="10"/>
        <v>0</v>
      </c>
      <c r="N38" s="166">
        <v>1.401E-2</v>
      </c>
      <c r="O38" s="166">
        <f t="shared" si="11"/>
        <v>2.802E-2</v>
      </c>
      <c r="P38" s="166">
        <v>0</v>
      </c>
      <c r="Q38" s="166">
        <f t="shared" si="12"/>
        <v>0</v>
      </c>
      <c r="R38" s="166"/>
      <c r="S38" s="166"/>
      <c r="T38" s="167">
        <v>1.1890000000000001</v>
      </c>
      <c r="U38" s="166">
        <f t="shared" si="13"/>
        <v>2.38</v>
      </c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94</v>
      </c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outlineLevel="1" x14ac:dyDescent="0.25">
      <c r="A39" s="157">
        <v>28</v>
      </c>
      <c r="B39" s="163" t="s">
        <v>149</v>
      </c>
      <c r="C39" s="196" t="s">
        <v>176</v>
      </c>
      <c r="D39" s="165" t="s">
        <v>132</v>
      </c>
      <c r="E39" s="171">
        <v>1</v>
      </c>
      <c r="F39" s="173"/>
      <c r="G39" s="174">
        <f t="shared" si="7"/>
        <v>0</v>
      </c>
      <c r="H39" s="173"/>
      <c r="I39" s="174">
        <f t="shared" si="8"/>
        <v>0</v>
      </c>
      <c r="J39" s="173"/>
      <c r="K39" s="174">
        <f t="shared" si="9"/>
        <v>0</v>
      </c>
      <c r="L39" s="174">
        <v>0</v>
      </c>
      <c r="M39" s="174">
        <f t="shared" si="10"/>
        <v>0</v>
      </c>
      <c r="N39" s="166">
        <v>1.444E-2</v>
      </c>
      <c r="O39" s="166">
        <f t="shared" si="11"/>
        <v>1.444E-2</v>
      </c>
      <c r="P39" s="166">
        <v>0</v>
      </c>
      <c r="Q39" s="166">
        <f t="shared" si="12"/>
        <v>0</v>
      </c>
      <c r="R39" s="166"/>
      <c r="S39" s="166"/>
      <c r="T39" s="167">
        <v>1.25</v>
      </c>
      <c r="U39" s="166">
        <f t="shared" si="13"/>
        <v>1.25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94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outlineLevel="1" x14ac:dyDescent="0.25">
      <c r="A40" s="157">
        <v>29</v>
      </c>
      <c r="B40" s="163" t="s">
        <v>150</v>
      </c>
      <c r="C40" s="196" t="s">
        <v>151</v>
      </c>
      <c r="D40" s="165" t="s">
        <v>106</v>
      </c>
      <c r="E40" s="171">
        <v>1</v>
      </c>
      <c r="F40" s="173"/>
      <c r="G40" s="174">
        <f t="shared" si="7"/>
        <v>0</v>
      </c>
      <c r="H40" s="173"/>
      <c r="I40" s="174">
        <f t="shared" si="8"/>
        <v>0</v>
      </c>
      <c r="J40" s="173"/>
      <c r="K40" s="174">
        <f t="shared" si="9"/>
        <v>0</v>
      </c>
      <c r="L40" s="174">
        <v>0</v>
      </c>
      <c r="M40" s="174">
        <f t="shared" si="10"/>
        <v>0</v>
      </c>
      <c r="N40" s="166">
        <v>8.8000000000000003E-4</v>
      </c>
      <c r="O40" s="166">
        <f t="shared" si="11"/>
        <v>8.8000000000000003E-4</v>
      </c>
      <c r="P40" s="166">
        <v>0</v>
      </c>
      <c r="Q40" s="166">
        <f t="shared" si="12"/>
        <v>0</v>
      </c>
      <c r="R40" s="166"/>
      <c r="S40" s="166"/>
      <c r="T40" s="167">
        <v>1.091</v>
      </c>
      <c r="U40" s="166">
        <f t="shared" si="13"/>
        <v>1.0900000000000001</v>
      </c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94</v>
      </c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outlineLevel="1" x14ac:dyDescent="0.25">
      <c r="A41" s="157">
        <v>30</v>
      </c>
      <c r="B41" s="163" t="s">
        <v>152</v>
      </c>
      <c r="C41" s="196" t="s">
        <v>153</v>
      </c>
      <c r="D41" s="165" t="s">
        <v>132</v>
      </c>
      <c r="E41" s="171">
        <v>1</v>
      </c>
      <c r="F41" s="173"/>
      <c r="G41" s="174">
        <f t="shared" si="7"/>
        <v>0</v>
      </c>
      <c r="H41" s="173"/>
      <c r="I41" s="174">
        <f t="shared" si="8"/>
        <v>0</v>
      </c>
      <c r="J41" s="173"/>
      <c r="K41" s="174">
        <f t="shared" si="9"/>
        <v>0</v>
      </c>
      <c r="L41" s="174">
        <v>0</v>
      </c>
      <c r="M41" s="174">
        <f t="shared" si="10"/>
        <v>0</v>
      </c>
      <c r="N41" s="166">
        <v>3.1E-4</v>
      </c>
      <c r="O41" s="166">
        <f t="shared" si="11"/>
        <v>3.1E-4</v>
      </c>
      <c r="P41" s="166">
        <v>0</v>
      </c>
      <c r="Q41" s="166">
        <f t="shared" si="12"/>
        <v>0</v>
      </c>
      <c r="R41" s="166"/>
      <c r="S41" s="166"/>
      <c r="T41" s="167">
        <v>11.5</v>
      </c>
      <c r="U41" s="166">
        <f t="shared" si="13"/>
        <v>11.5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94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ht="20.399999999999999" outlineLevel="1" x14ac:dyDescent="0.25">
      <c r="A42" s="157">
        <v>31</v>
      </c>
      <c r="B42" s="163" t="s">
        <v>154</v>
      </c>
      <c r="C42" s="196" t="s">
        <v>155</v>
      </c>
      <c r="D42" s="165" t="s">
        <v>106</v>
      </c>
      <c r="E42" s="171">
        <v>1</v>
      </c>
      <c r="F42" s="173"/>
      <c r="G42" s="174">
        <f t="shared" si="7"/>
        <v>0</v>
      </c>
      <c r="H42" s="173"/>
      <c r="I42" s="174">
        <f t="shared" si="8"/>
        <v>0</v>
      </c>
      <c r="J42" s="173"/>
      <c r="K42" s="174">
        <f t="shared" si="9"/>
        <v>0</v>
      </c>
      <c r="L42" s="174">
        <v>0</v>
      </c>
      <c r="M42" s="174">
        <f t="shared" si="10"/>
        <v>0</v>
      </c>
      <c r="N42" s="166">
        <v>1.5200000000000001E-3</v>
      </c>
      <c r="O42" s="166">
        <f t="shared" si="11"/>
        <v>1.5200000000000001E-3</v>
      </c>
      <c r="P42" s="166">
        <v>0</v>
      </c>
      <c r="Q42" s="166">
        <f t="shared" si="12"/>
        <v>0</v>
      </c>
      <c r="R42" s="166"/>
      <c r="S42" s="166"/>
      <c r="T42" s="167">
        <v>0.58699999999999997</v>
      </c>
      <c r="U42" s="166">
        <f t="shared" si="13"/>
        <v>0.59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94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outlineLevel="1" x14ac:dyDescent="0.25">
      <c r="A43" s="157">
        <v>32</v>
      </c>
      <c r="B43" s="163" t="s">
        <v>156</v>
      </c>
      <c r="C43" s="196" t="s">
        <v>157</v>
      </c>
      <c r="D43" s="165" t="s">
        <v>132</v>
      </c>
      <c r="E43" s="171">
        <v>6</v>
      </c>
      <c r="F43" s="173"/>
      <c r="G43" s="174">
        <f t="shared" si="7"/>
        <v>0</v>
      </c>
      <c r="H43" s="173"/>
      <c r="I43" s="174">
        <f t="shared" si="8"/>
        <v>0</v>
      </c>
      <c r="J43" s="173"/>
      <c r="K43" s="174">
        <f t="shared" si="9"/>
        <v>0</v>
      </c>
      <c r="L43" s="174">
        <v>0</v>
      </c>
      <c r="M43" s="174">
        <f t="shared" si="10"/>
        <v>0</v>
      </c>
      <c r="N43" s="166">
        <v>1.7000000000000001E-4</v>
      </c>
      <c r="O43" s="166">
        <f t="shared" si="11"/>
        <v>1.0200000000000001E-3</v>
      </c>
      <c r="P43" s="166">
        <v>0</v>
      </c>
      <c r="Q43" s="166">
        <f t="shared" si="12"/>
        <v>0</v>
      </c>
      <c r="R43" s="166"/>
      <c r="S43" s="166"/>
      <c r="T43" s="167">
        <v>0.22700000000000001</v>
      </c>
      <c r="U43" s="166">
        <f t="shared" si="13"/>
        <v>1.36</v>
      </c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94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ht="20.399999999999999" outlineLevel="1" x14ac:dyDescent="0.25">
      <c r="A44" s="157">
        <v>33</v>
      </c>
      <c r="B44" s="163" t="s">
        <v>158</v>
      </c>
      <c r="C44" s="196" t="s">
        <v>159</v>
      </c>
      <c r="D44" s="165" t="s">
        <v>106</v>
      </c>
      <c r="E44" s="171">
        <v>2</v>
      </c>
      <c r="F44" s="173"/>
      <c r="G44" s="174">
        <f t="shared" si="7"/>
        <v>0</v>
      </c>
      <c r="H44" s="173"/>
      <c r="I44" s="174">
        <f t="shared" si="8"/>
        <v>0</v>
      </c>
      <c r="J44" s="173"/>
      <c r="K44" s="174">
        <f t="shared" si="9"/>
        <v>0</v>
      </c>
      <c r="L44" s="174">
        <v>0</v>
      </c>
      <c r="M44" s="174">
        <f t="shared" si="10"/>
        <v>0</v>
      </c>
      <c r="N44" s="166">
        <v>8.4999999999999995E-4</v>
      </c>
      <c r="O44" s="166">
        <f t="shared" si="11"/>
        <v>1.6999999999999999E-3</v>
      </c>
      <c r="P44" s="166">
        <v>0</v>
      </c>
      <c r="Q44" s="166">
        <f t="shared" si="12"/>
        <v>0</v>
      </c>
      <c r="R44" s="166"/>
      <c r="S44" s="166"/>
      <c r="T44" s="167">
        <v>0.44500000000000001</v>
      </c>
      <c r="U44" s="166">
        <f t="shared" si="13"/>
        <v>0.89</v>
      </c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94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ht="20.399999999999999" outlineLevel="1" x14ac:dyDescent="0.25">
      <c r="A45" s="157">
        <v>34</v>
      </c>
      <c r="B45" s="163" t="s">
        <v>160</v>
      </c>
      <c r="C45" s="196" t="s">
        <v>161</v>
      </c>
      <c r="D45" s="165" t="s">
        <v>106</v>
      </c>
      <c r="E45" s="171">
        <v>1</v>
      </c>
      <c r="F45" s="173"/>
      <c r="G45" s="174">
        <f t="shared" si="7"/>
        <v>0</v>
      </c>
      <c r="H45" s="173"/>
      <c r="I45" s="174">
        <f t="shared" si="8"/>
        <v>0</v>
      </c>
      <c r="J45" s="173"/>
      <c r="K45" s="174">
        <f t="shared" si="9"/>
        <v>0</v>
      </c>
      <c r="L45" s="174">
        <v>0</v>
      </c>
      <c r="M45" s="174">
        <f t="shared" si="10"/>
        <v>0</v>
      </c>
      <c r="N45" s="166">
        <v>1.72E-3</v>
      </c>
      <c r="O45" s="166">
        <f t="shared" si="11"/>
        <v>1.72E-3</v>
      </c>
      <c r="P45" s="166">
        <v>0</v>
      </c>
      <c r="Q45" s="166">
        <f t="shared" si="12"/>
        <v>0</v>
      </c>
      <c r="R45" s="166"/>
      <c r="S45" s="166"/>
      <c r="T45" s="167">
        <v>0.47599999999999998</v>
      </c>
      <c r="U45" s="166">
        <f t="shared" si="13"/>
        <v>0.48</v>
      </c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94</v>
      </c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outlineLevel="1" x14ac:dyDescent="0.25">
      <c r="A46" s="157">
        <v>35</v>
      </c>
      <c r="B46" s="163" t="s">
        <v>162</v>
      </c>
      <c r="C46" s="196" t="s">
        <v>163</v>
      </c>
      <c r="D46" s="165" t="s">
        <v>129</v>
      </c>
      <c r="E46" s="171">
        <v>1</v>
      </c>
      <c r="F46" s="173"/>
      <c r="G46" s="174">
        <f t="shared" si="7"/>
        <v>0</v>
      </c>
      <c r="H46" s="173"/>
      <c r="I46" s="174">
        <f t="shared" si="8"/>
        <v>0</v>
      </c>
      <c r="J46" s="173"/>
      <c r="K46" s="174">
        <f t="shared" si="9"/>
        <v>0</v>
      </c>
      <c r="L46" s="174">
        <v>0</v>
      </c>
      <c r="M46" s="174">
        <f t="shared" si="10"/>
        <v>0</v>
      </c>
      <c r="N46" s="166">
        <v>0</v>
      </c>
      <c r="O46" s="166">
        <f t="shared" si="11"/>
        <v>0</v>
      </c>
      <c r="P46" s="166">
        <v>0</v>
      </c>
      <c r="Q46" s="166">
        <f t="shared" si="12"/>
        <v>0</v>
      </c>
      <c r="R46" s="166"/>
      <c r="S46" s="166"/>
      <c r="T46" s="167">
        <v>1.5169999999999999</v>
      </c>
      <c r="U46" s="166">
        <f t="shared" si="13"/>
        <v>1.52</v>
      </c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94</v>
      </c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x14ac:dyDescent="0.25">
      <c r="A47" s="158" t="s">
        <v>89</v>
      </c>
      <c r="B47" s="164" t="s">
        <v>60</v>
      </c>
      <c r="C47" s="197" t="s">
        <v>61</v>
      </c>
      <c r="D47" s="168"/>
      <c r="E47" s="172"/>
      <c r="F47" s="175"/>
      <c r="G47" s="175">
        <f>SUMIF(AE48:AE48,"&lt;&gt;NOR",G48:G48)</f>
        <v>0</v>
      </c>
      <c r="H47" s="175"/>
      <c r="I47" s="175">
        <f>SUM(I48:I48)</f>
        <v>0</v>
      </c>
      <c r="J47" s="175"/>
      <c r="K47" s="175">
        <f>SUM(K48:K48)</f>
        <v>0</v>
      </c>
      <c r="L47" s="175"/>
      <c r="M47" s="175">
        <f>SUM(M48:M48)</f>
        <v>0</v>
      </c>
      <c r="N47" s="169"/>
      <c r="O47" s="169">
        <f>SUM(O48:O48)</f>
        <v>6.0000000000000002E-5</v>
      </c>
      <c r="P47" s="169"/>
      <c r="Q47" s="169">
        <f>SUM(Q48:Q48)</f>
        <v>0</v>
      </c>
      <c r="R47" s="169"/>
      <c r="S47" s="169"/>
      <c r="T47" s="170"/>
      <c r="U47" s="169">
        <f>SUM(U48:U48)</f>
        <v>0.43</v>
      </c>
      <c r="AE47" t="s">
        <v>90</v>
      </c>
    </row>
    <row r="48" spans="1:60" outlineLevel="1" x14ac:dyDescent="0.25">
      <c r="A48" s="157">
        <v>36</v>
      </c>
      <c r="B48" s="163" t="s">
        <v>164</v>
      </c>
      <c r="C48" s="196" t="s">
        <v>165</v>
      </c>
      <c r="D48" s="165" t="s">
        <v>129</v>
      </c>
      <c r="E48" s="171">
        <v>1</v>
      </c>
      <c r="F48" s="173"/>
      <c r="G48" s="174">
        <f>ROUND(E48*F48,2)</f>
        <v>0</v>
      </c>
      <c r="H48" s="173"/>
      <c r="I48" s="174">
        <f>ROUND(E48*H48,2)</f>
        <v>0</v>
      </c>
      <c r="J48" s="173"/>
      <c r="K48" s="174">
        <f>ROUND(E48*J48,2)</f>
        <v>0</v>
      </c>
      <c r="L48" s="174">
        <v>0</v>
      </c>
      <c r="M48" s="174">
        <f>G48*(1+L48/100)</f>
        <v>0</v>
      </c>
      <c r="N48" s="166">
        <v>6.0000000000000002E-5</v>
      </c>
      <c r="O48" s="166">
        <f>ROUND(E48*N48,5)</f>
        <v>6.0000000000000002E-5</v>
      </c>
      <c r="P48" s="166">
        <v>0</v>
      </c>
      <c r="Q48" s="166">
        <f>ROUND(E48*P48,5)</f>
        <v>0</v>
      </c>
      <c r="R48" s="166"/>
      <c r="S48" s="166"/>
      <c r="T48" s="167">
        <v>0.42599999999999999</v>
      </c>
      <c r="U48" s="166">
        <f>ROUND(E48*T48,2)</f>
        <v>0.43</v>
      </c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94</v>
      </c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x14ac:dyDescent="0.25">
      <c r="A49" s="158" t="s">
        <v>89</v>
      </c>
      <c r="B49" s="164" t="s">
        <v>62</v>
      </c>
      <c r="C49" s="197" t="s">
        <v>26</v>
      </c>
      <c r="D49" s="168"/>
      <c r="E49" s="172"/>
      <c r="F49" s="175"/>
      <c r="G49" s="175">
        <f>SUMIF(AE50:AE50,"&lt;&gt;NOR",G50:G50)</f>
        <v>0</v>
      </c>
      <c r="H49" s="175"/>
      <c r="I49" s="175">
        <f>SUM(I50:I50)</f>
        <v>0</v>
      </c>
      <c r="J49" s="175"/>
      <c r="K49" s="175">
        <f>SUM(K50:K50)</f>
        <v>0</v>
      </c>
      <c r="L49" s="175"/>
      <c r="M49" s="175">
        <f>SUM(M50:M50)</f>
        <v>0</v>
      </c>
      <c r="N49" s="169"/>
      <c r="O49" s="169">
        <f>SUM(O50:O50)</f>
        <v>0</v>
      </c>
      <c r="P49" s="169"/>
      <c r="Q49" s="169">
        <f>SUM(Q50:Q50)</f>
        <v>0</v>
      </c>
      <c r="R49" s="169"/>
      <c r="S49" s="169"/>
      <c r="T49" s="170"/>
      <c r="U49" s="169">
        <f>SUM(U50:U50)</f>
        <v>0</v>
      </c>
      <c r="AE49" t="s">
        <v>90</v>
      </c>
    </row>
    <row r="50" spans="1:60" outlineLevel="1" x14ac:dyDescent="0.25">
      <c r="A50" s="184">
        <v>37</v>
      </c>
      <c r="B50" s="185" t="s">
        <v>166</v>
      </c>
      <c r="C50" s="198" t="s">
        <v>167</v>
      </c>
      <c r="D50" s="186" t="s">
        <v>129</v>
      </c>
      <c r="E50" s="187">
        <v>1</v>
      </c>
      <c r="F50" s="188"/>
      <c r="G50" s="189">
        <f>ROUND(E50*F50,2)</f>
        <v>0</v>
      </c>
      <c r="H50" s="188"/>
      <c r="I50" s="189">
        <f>ROUND(E50*H50,2)</f>
        <v>0</v>
      </c>
      <c r="J50" s="188"/>
      <c r="K50" s="189">
        <f>ROUND(E50*J50,2)</f>
        <v>0</v>
      </c>
      <c r="L50" s="189">
        <v>0</v>
      </c>
      <c r="M50" s="189">
        <f>G50*(1+L50/100)</f>
        <v>0</v>
      </c>
      <c r="N50" s="190">
        <v>0</v>
      </c>
      <c r="O50" s="190">
        <f>ROUND(E50*N50,5)</f>
        <v>0</v>
      </c>
      <c r="P50" s="190">
        <v>0</v>
      </c>
      <c r="Q50" s="190">
        <f>ROUND(E50*P50,5)</f>
        <v>0</v>
      </c>
      <c r="R50" s="190"/>
      <c r="S50" s="190"/>
      <c r="T50" s="191">
        <v>0</v>
      </c>
      <c r="U50" s="190">
        <f>ROUND(E50*T50,2)</f>
        <v>0</v>
      </c>
      <c r="V50" s="156"/>
      <c r="W50" s="156"/>
      <c r="X50" s="156"/>
      <c r="Y50" s="156"/>
      <c r="Z50" s="156"/>
      <c r="AA50" s="156"/>
      <c r="AB50" s="156"/>
      <c r="AC50" s="156"/>
      <c r="AD50" s="156"/>
      <c r="AE50" s="156" t="s">
        <v>168</v>
      </c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x14ac:dyDescent="0.25">
      <c r="A51" s="6"/>
      <c r="B51" s="7" t="s">
        <v>169</v>
      </c>
      <c r="C51" s="199" t="s">
        <v>169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C51">
        <v>15</v>
      </c>
      <c r="AD51">
        <v>21</v>
      </c>
    </row>
    <row r="52" spans="1:60" x14ac:dyDescent="0.25">
      <c r="A52" s="192"/>
      <c r="B52" s="193">
        <v>26</v>
      </c>
      <c r="C52" s="200" t="s">
        <v>169</v>
      </c>
      <c r="D52" s="194"/>
      <c r="E52" s="194"/>
      <c r="F52" s="194"/>
      <c r="G52" s="195">
        <f>G8+G10+G12+G28+G47+G49</f>
        <v>0</v>
      </c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AC52">
        <f>SUMIF(L7:L50,AC51,G7:G50)</f>
        <v>0</v>
      </c>
      <c r="AD52">
        <f>SUMIF(L7:L50,AD51,G7:G50)</f>
        <v>0</v>
      </c>
      <c r="AE52" t="s">
        <v>170</v>
      </c>
    </row>
    <row r="53" spans="1:60" x14ac:dyDescent="0.25">
      <c r="A53" s="6"/>
      <c r="B53" s="7" t="s">
        <v>169</v>
      </c>
      <c r="C53" s="199" t="s">
        <v>169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60" x14ac:dyDescent="0.25">
      <c r="A54" s="6"/>
      <c r="B54" s="7" t="s">
        <v>169</v>
      </c>
      <c r="C54" s="199" t="s">
        <v>169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60" x14ac:dyDescent="0.25">
      <c r="A55" s="272">
        <v>33</v>
      </c>
      <c r="B55" s="272"/>
      <c r="C55" s="273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60" x14ac:dyDescent="0.25">
      <c r="A56" s="253"/>
      <c r="B56" s="254"/>
      <c r="C56" s="255"/>
      <c r="D56" s="254"/>
      <c r="E56" s="254"/>
      <c r="F56" s="254"/>
      <c r="G56" s="25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AE56" t="s">
        <v>171</v>
      </c>
    </row>
    <row r="57" spans="1:60" x14ac:dyDescent="0.25">
      <c r="A57" s="257"/>
      <c r="B57" s="258"/>
      <c r="C57" s="259"/>
      <c r="D57" s="258"/>
      <c r="E57" s="258"/>
      <c r="F57" s="258"/>
      <c r="G57" s="260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5">
      <c r="A58" s="257"/>
      <c r="B58" s="258"/>
      <c r="C58" s="259"/>
      <c r="D58" s="258"/>
      <c r="E58" s="258"/>
      <c r="F58" s="258"/>
      <c r="G58" s="260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5">
      <c r="A59" s="257"/>
      <c r="B59" s="258"/>
      <c r="C59" s="259"/>
      <c r="D59" s="258"/>
      <c r="E59" s="258"/>
      <c r="F59" s="258"/>
      <c r="G59" s="260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5">
      <c r="A60" s="261"/>
      <c r="B60" s="262"/>
      <c r="C60" s="263"/>
      <c r="D60" s="262"/>
      <c r="E60" s="262"/>
      <c r="F60" s="262"/>
      <c r="G60" s="264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5">
      <c r="A61" s="6"/>
      <c r="B61" s="7" t="s">
        <v>169</v>
      </c>
      <c r="C61" s="199" t="s">
        <v>169</v>
      </c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5">
      <c r="C62" s="201"/>
      <c r="AE62" t="s">
        <v>172</v>
      </c>
    </row>
  </sheetData>
  <mergeCells count="6">
    <mergeCell ref="A56:G60"/>
    <mergeCell ref="A1:G1"/>
    <mergeCell ref="C2:G2"/>
    <mergeCell ref="C3:G3"/>
    <mergeCell ref="C4:G4"/>
    <mergeCell ref="A55:C55"/>
  </mergeCells>
  <pageMargins left="0.59055118110236204" right="0.39370078740157499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OEM</cp:lastModifiedBy>
  <cp:lastPrinted>2018-05-25T06:58:12Z</cp:lastPrinted>
  <dcterms:created xsi:type="dcterms:W3CDTF">2009-04-08T07:15:50Z</dcterms:created>
  <dcterms:modified xsi:type="dcterms:W3CDTF">2020-04-16T10:53:57Z</dcterms:modified>
</cp:coreProperties>
</file>